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XT\N9\"/>
    </mc:Choice>
  </mc:AlternateContent>
  <bookViews>
    <workbookView xWindow="-110" yWindow="-110" windowWidth="23260" windowHeight="12580"/>
  </bookViews>
  <sheets>
    <sheet name="Zusammenfassung" sheetId="5" r:id="rId1"/>
    <sheet name="Bartarif gesamt" sheetId="7" r:id="rId2"/>
    <sheet name="Zeitkarten gesamt" sheetId="8" r:id="rId3"/>
    <sheet name="BW-Tarif gesamt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8" l="1"/>
  <c r="O45" i="8"/>
  <c r="C37" i="5"/>
  <c r="E36" i="7"/>
  <c r="C35" i="5"/>
  <c r="D35" i="5"/>
  <c r="D37" i="5" s="1"/>
  <c r="Q45" i="8"/>
  <c r="E45" i="8"/>
  <c r="B35" i="5"/>
  <c r="B37" i="5" s="1"/>
  <c r="M20" i="6"/>
  <c r="E17" i="5"/>
  <c r="E13" i="5"/>
  <c r="O36" i="7"/>
  <c r="B17" i="5"/>
  <c r="B13" i="5"/>
  <c r="O43" i="8"/>
  <c r="H30" i="8"/>
  <c r="H38" i="8"/>
  <c r="I38" i="8" s="1"/>
  <c r="J38" i="8" s="1"/>
  <c r="H34" i="8"/>
  <c r="I34" i="8" s="1"/>
  <c r="J34" i="8" s="1"/>
  <c r="O19" i="6"/>
  <c r="O18" i="6"/>
  <c r="O17" i="6"/>
  <c r="O16" i="6"/>
  <c r="O15" i="6"/>
  <c r="O14" i="6"/>
  <c r="O12" i="6"/>
  <c r="O11" i="6"/>
  <c r="O10" i="6"/>
  <c r="O9" i="6"/>
  <c r="G10" i="6"/>
  <c r="H10" i="6" s="1"/>
  <c r="G11" i="6"/>
  <c r="H11" i="6" s="1"/>
  <c r="I11" i="6" s="1"/>
  <c r="G12" i="6"/>
  <c r="H12" i="6" s="1"/>
  <c r="I12" i="6" s="1"/>
  <c r="J12" i="6" s="1"/>
  <c r="K12" i="6" s="1"/>
  <c r="L12" i="6" s="1"/>
  <c r="G13" i="6"/>
  <c r="H13" i="6" s="1"/>
  <c r="G14" i="6"/>
  <c r="H14" i="6" s="1"/>
  <c r="G15" i="6"/>
  <c r="H15" i="6" s="1"/>
  <c r="G16" i="6"/>
  <c r="H16" i="6" s="1"/>
  <c r="G17" i="6"/>
  <c r="G18" i="6"/>
  <c r="H18" i="6" s="1"/>
  <c r="I18" i="6" s="1"/>
  <c r="J18" i="6" s="1"/>
  <c r="K18" i="6" s="1"/>
  <c r="L18" i="6" s="1"/>
  <c r="G19" i="6"/>
  <c r="H19" i="6" s="1"/>
  <c r="G9" i="6"/>
  <c r="D19" i="6"/>
  <c r="D18" i="6"/>
  <c r="D17" i="6"/>
  <c r="D16" i="6"/>
  <c r="D15" i="6"/>
  <c r="D14" i="6"/>
  <c r="D13" i="6"/>
  <c r="D12" i="6"/>
  <c r="D11" i="6"/>
  <c r="D10" i="6"/>
  <c r="D9" i="6"/>
  <c r="Q42" i="8"/>
  <c r="H26" i="8"/>
  <c r="I26" i="8" s="1"/>
  <c r="J26" i="8" s="1"/>
  <c r="K26" i="8" s="1"/>
  <c r="L26" i="8" s="1"/>
  <c r="M26" i="8" s="1"/>
  <c r="H25" i="8"/>
  <c r="H24" i="8"/>
  <c r="I24" i="8" s="1"/>
  <c r="H23" i="8"/>
  <c r="I23" i="8" s="1"/>
  <c r="H22" i="8"/>
  <c r="H21" i="8"/>
  <c r="I21" i="8" s="1"/>
  <c r="H20" i="8"/>
  <c r="I20" i="8" s="1"/>
  <c r="H15" i="8"/>
  <c r="I15" i="8" s="1"/>
  <c r="H14" i="8"/>
  <c r="H13" i="8"/>
  <c r="I13" i="8" s="1"/>
  <c r="H12" i="8"/>
  <c r="I12" i="8" s="1"/>
  <c r="H11" i="8"/>
  <c r="H10" i="8"/>
  <c r="I10" i="8" s="1"/>
  <c r="H9" i="8"/>
  <c r="I9" i="8" s="1"/>
  <c r="I30" i="8" l="1"/>
  <c r="J30" i="8" s="1"/>
  <c r="K30" i="8" s="1"/>
  <c r="L30" i="8" s="1"/>
  <c r="M30" i="8" s="1"/>
  <c r="K38" i="8"/>
  <c r="L38" i="8" s="1"/>
  <c r="M38" i="8" s="1"/>
  <c r="N38" i="8"/>
  <c r="K34" i="8"/>
  <c r="L34" i="8" s="1"/>
  <c r="M34" i="8" s="1"/>
  <c r="M12" i="6"/>
  <c r="H17" i="6"/>
  <c r="I17" i="6" s="1"/>
  <c r="J17" i="6" s="1"/>
  <c r="K17" i="6" s="1"/>
  <c r="L17" i="6" s="1"/>
  <c r="I15" i="6"/>
  <c r="J15" i="6" s="1"/>
  <c r="K15" i="6" s="1"/>
  <c r="L15" i="6" s="1"/>
  <c r="M15" i="6"/>
  <c r="I14" i="6"/>
  <c r="J14" i="6" s="1"/>
  <c r="K14" i="6" s="1"/>
  <c r="L14" i="6" s="1"/>
  <c r="M14" i="6"/>
  <c r="M9" i="6"/>
  <c r="M18" i="6"/>
  <c r="D20" i="6"/>
  <c r="I16" i="6"/>
  <c r="J16" i="6" s="1"/>
  <c r="K16" i="6" s="1"/>
  <c r="L16" i="6" s="1"/>
  <c r="I10" i="6"/>
  <c r="I19" i="6"/>
  <c r="J19" i="6" s="1"/>
  <c r="K19" i="6" s="1"/>
  <c r="L19" i="6" s="1"/>
  <c r="I13" i="6"/>
  <c r="J13" i="6" s="1"/>
  <c r="K13" i="6" s="1"/>
  <c r="L13" i="6" s="1"/>
  <c r="J11" i="6"/>
  <c r="H9" i="6"/>
  <c r="I9" i="6" s="1"/>
  <c r="J9" i="6" s="1"/>
  <c r="K9" i="6" s="1"/>
  <c r="L9" i="6" s="1"/>
  <c r="N26" i="8"/>
  <c r="O26" i="8" s="1"/>
  <c r="J21" i="8"/>
  <c r="K21" i="8" s="1"/>
  <c r="L21" i="8" s="1"/>
  <c r="M21" i="8" s="1"/>
  <c r="J24" i="8"/>
  <c r="K24" i="8" s="1"/>
  <c r="L24" i="8" s="1"/>
  <c r="M24" i="8" s="1"/>
  <c r="I25" i="8"/>
  <c r="J25" i="8" s="1"/>
  <c r="K25" i="8" s="1"/>
  <c r="L25" i="8" s="1"/>
  <c r="M25" i="8" s="1"/>
  <c r="J20" i="8"/>
  <c r="K20" i="8" s="1"/>
  <c r="L20" i="8" s="1"/>
  <c r="M20" i="8" s="1"/>
  <c r="J23" i="8"/>
  <c r="K23" i="8" s="1"/>
  <c r="L23" i="8" s="1"/>
  <c r="M23" i="8" s="1"/>
  <c r="I22" i="8"/>
  <c r="J22" i="8" s="1"/>
  <c r="K22" i="8" s="1"/>
  <c r="L22" i="8" s="1"/>
  <c r="M22" i="8" s="1"/>
  <c r="J13" i="8"/>
  <c r="J10" i="8"/>
  <c r="K10" i="8" s="1"/>
  <c r="L10" i="8" s="1"/>
  <c r="M10" i="8" s="1"/>
  <c r="J9" i="8"/>
  <c r="J12" i="8"/>
  <c r="K12" i="8" s="1"/>
  <c r="L12" i="8" s="1"/>
  <c r="M12" i="8" s="1"/>
  <c r="J15" i="8"/>
  <c r="K15" i="8" s="1"/>
  <c r="L15" i="8" s="1"/>
  <c r="M15" i="8" s="1"/>
  <c r="I11" i="8"/>
  <c r="J11" i="8" s="1"/>
  <c r="K11" i="8" s="1"/>
  <c r="L11" i="8" s="1"/>
  <c r="M11" i="8" s="1"/>
  <c r="I14" i="8"/>
  <c r="J14" i="8" s="1"/>
  <c r="K14" i="8" s="1"/>
  <c r="L14" i="8" s="1"/>
  <c r="M14" i="8" s="1"/>
  <c r="N30" i="8" l="1"/>
  <c r="N21" i="8"/>
  <c r="O21" i="8" s="1"/>
  <c r="N34" i="8"/>
  <c r="O38" i="8"/>
  <c r="N20" i="8"/>
  <c r="O20" i="8" s="1"/>
  <c r="M16" i="6"/>
  <c r="M17" i="6"/>
  <c r="M19" i="6"/>
  <c r="K11" i="6"/>
  <c r="L11" i="6" s="1"/>
  <c r="M11" i="6"/>
  <c r="M13" i="6"/>
  <c r="O13" i="6" s="1"/>
  <c r="J10" i="6"/>
  <c r="K10" i="6" s="1"/>
  <c r="L10" i="6" s="1"/>
  <c r="M10" i="6"/>
  <c r="N25" i="8"/>
  <c r="O25" i="8" s="1"/>
  <c r="N24" i="8"/>
  <c r="O24" i="8" s="1"/>
  <c r="N23" i="8"/>
  <c r="O23" i="8" s="1"/>
  <c r="N22" i="8"/>
  <c r="O22" i="8" s="1"/>
  <c r="K9" i="8"/>
  <c r="L9" i="8" s="1"/>
  <c r="M9" i="8" s="1"/>
  <c r="N10" i="8"/>
  <c r="O10" i="8" s="1"/>
  <c r="K13" i="8"/>
  <c r="L13" i="8" s="1"/>
  <c r="M13" i="8" s="1"/>
  <c r="N12" i="8"/>
  <c r="O12" i="8" s="1"/>
  <c r="N15" i="8"/>
  <c r="O15" i="8" s="1"/>
  <c r="N14" i="8"/>
  <c r="O14" i="8" s="1"/>
  <c r="N11" i="8"/>
  <c r="O11" i="8" s="1"/>
  <c r="O31" i="8" l="1"/>
  <c r="Q38" i="8"/>
  <c r="Q39" i="8" s="1"/>
  <c r="O39" i="8"/>
  <c r="O34" i="8"/>
  <c r="O27" i="8"/>
  <c r="N13" i="8"/>
  <c r="O13" i="8" s="1"/>
  <c r="N9" i="8"/>
  <c r="O9" i="8" s="1"/>
  <c r="Q30" i="8" l="1"/>
  <c r="Q31" i="8" s="1"/>
  <c r="Q34" i="8"/>
  <c r="Q35" i="8" s="1"/>
  <c r="O35" i="8"/>
  <c r="O16" i="8"/>
  <c r="E15" i="5" s="1"/>
  <c r="E19" i="5" s="1"/>
  <c r="H29" i="7"/>
  <c r="I29" i="7" s="1"/>
  <c r="J29" i="7" s="1"/>
  <c r="K29" i="7" s="1"/>
  <c r="L29" i="7" s="1"/>
  <c r="M29" i="7" s="1"/>
  <c r="H28" i="7"/>
  <c r="I28" i="7" s="1"/>
  <c r="J28" i="7" s="1"/>
  <c r="K28" i="7" s="1"/>
  <c r="L28" i="7" s="1"/>
  <c r="M28" i="7" s="1"/>
  <c r="H27" i="7"/>
  <c r="I27" i="7" s="1"/>
  <c r="J27" i="7" s="1"/>
  <c r="K27" i="7" s="1"/>
  <c r="L27" i="7" s="1"/>
  <c r="M27" i="7" s="1"/>
  <c r="H26" i="7"/>
  <c r="I26" i="7" s="1"/>
  <c r="J26" i="7" s="1"/>
  <c r="K26" i="7" s="1"/>
  <c r="L26" i="7" s="1"/>
  <c r="M26" i="7" s="1"/>
  <c r="H25" i="7"/>
  <c r="I25" i="7" s="1"/>
  <c r="J25" i="7" s="1"/>
  <c r="K25" i="7" s="1"/>
  <c r="L25" i="7" s="1"/>
  <c r="M25" i="7" s="1"/>
  <c r="H24" i="7"/>
  <c r="I24" i="7" s="1"/>
  <c r="J24" i="7" s="1"/>
  <c r="K24" i="7" s="1"/>
  <c r="L24" i="7" s="1"/>
  <c r="M24" i="7" s="1"/>
  <c r="H23" i="7"/>
  <c r="I23" i="7" s="1"/>
  <c r="J23" i="7" s="1"/>
  <c r="K23" i="7" s="1"/>
  <c r="L23" i="7" s="1"/>
  <c r="M23" i="7" s="1"/>
  <c r="H22" i="7"/>
  <c r="I22" i="7" s="1"/>
  <c r="J22" i="7" s="1"/>
  <c r="K22" i="7" s="1"/>
  <c r="L22" i="7" s="1"/>
  <c r="M22" i="7" s="1"/>
  <c r="I10" i="7"/>
  <c r="H17" i="7"/>
  <c r="I17" i="7" s="1"/>
  <c r="H16" i="7"/>
  <c r="H15" i="7"/>
  <c r="H14" i="7"/>
  <c r="H13" i="7"/>
  <c r="I13" i="7" s="1"/>
  <c r="J13" i="7" s="1"/>
  <c r="H12" i="7"/>
  <c r="I12" i="7" s="1"/>
  <c r="H11" i="7"/>
  <c r="I11" i="7" s="1"/>
  <c r="H10" i="7"/>
  <c r="D42" i="5" l="1"/>
  <c r="D49" i="5" s="1"/>
  <c r="B42" i="5"/>
  <c r="B49" i="5" s="1"/>
  <c r="C42" i="5"/>
  <c r="C49" i="5" s="1"/>
  <c r="N22" i="7"/>
  <c r="O22" i="7" s="1"/>
  <c r="N23" i="7"/>
  <c r="O23" i="7" s="1"/>
  <c r="N24" i="7"/>
  <c r="O24" i="7" s="1"/>
  <c r="N25" i="7"/>
  <c r="O25" i="7" s="1"/>
  <c r="N17" i="7"/>
  <c r="O17" i="7" s="1"/>
  <c r="N26" i="7"/>
  <c r="O26" i="7" s="1"/>
  <c r="N27" i="7"/>
  <c r="O27" i="7" s="1"/>
  <c r="N28" i="7"/>
  <c r="O28" i="7" s="1"/>
  <c r="N29" i="7"/>
  <c r="O29" i="7" s="1"/>
  <c r="K13" i="7"/>
  <c r="J12" i="7"/>
  <c r="K12" i="7" s="1"/>
  <c r="L12" i="7" s="1"/>
  <c r="M12" i="7" s="1"/>
  <c r="J10" i="7"/>
  <c r="K10" i="7" s="1"/>
  <c r="L10" i="7" s="1"/>
  <c r="M10" i="7" s="1"/>
  <c r="J11" i="7"/>
  <c r="J17" i="7"/>
  <c r="K17" i="7" s="1"/>
  <c r="L17" i="7" s="1"/>
  <c r="M17" i="7" s="1"/>
  <c r="I14" i="7"/>
  <c r="I15" i="7"/>
  <c r="J15" i="7" s="1"/>
  <c r="K15" i="7" s="1"/>
  <c r="L15" i="7" s="1"/>
  <c r="M15" i="7" s="1"/>
  <c r="I16" i="7"/>
  <c r="J16" i="7" s="1"/>
  <c r="K16" i="7" s="1"/>
  <c r="L16" i="7" s="1"/>
  <c r="M16" i="7" s="1"/>
  <c r="E10" i="7"/>
  <c r="E43" i="8"/>
  <c r="N12" i="7" l="1"/>
  <c r="O12" i="7" s="1"/>
  <c r="L13" i="7"/>
  <c r="M13" i="7" s="1"/>
  <c r="J14" i="7"/>
  <c r="K14" i="7" s="1"/>
  <c r="L14" i="7" s="1"/>
  <c r="M14" i="7" s="1"/>
  <c r="N10" i="7"/>
  <c r="O10" i="7" s="1"/>
  <c r="Q10" i="7" s="1"/>
  <c r="N15" i="7"/>
  <c r="O15" i="7" s="1"/>
  <c r="N16" i="7"/>
  <c r="O16" i="7" s="1"/>
  <c r="O30" i="7"/>
  <c r="K11" i="7"/>
  <c r="L11" i="7" s="1"/>
  <c r="M11" i="7" s="1"/>
  <c r="E26" i="8"/>
  <c r="Q26" i="8" s="1"/>
  <c r="N13" i="7" l="1"/>
  <c r="O13" i="7" s="1"/>
  <c r="N11" i="7"/>
  <c r="O11" i="7" s="1"/>
  <c r="N14" i="7"/>
  <c r="O14" i="7" s="1"/>
  <c r="O18" i="7" l="1"/>
  <c r="E25" i="8" l="1"/>
  <c r="Q25" i="8" s="1"/>
  <c r="E24" i="8"/>
  <c r="Q24" i="8" s="1"/>
  <c r="E23" i="8"/>
  <c r="Q23" i="8" s="1"/>
  <c r="E22" i="8"/>
  <c r="Q22" i="8" s="1"/>
  <c r="E21" i="8"/>
  <c r="Q21" i="8" s="1"/>
  <c r="E20" i="8"/>
  <c r="Q20" i="8" s="1"/>
  <c r="E29" i="7"/>
  <c r="Q29" i="7" s="1"/>
  <c r="E28" i="7"/>
  <c r="Q28" i="7" s="1"/>
  <c r="E27" i="7"/>
  <c r="Q27" i="7" s="1"/>
  <c r="E26" i="7"/>
  <c r="Q26" i="7" s="1"/>
  <c r="E25" i="7"/>
  <c r="Q25" i="7" s="1"/>
  <c r="E24" i="7"/>
  <c r="Q24" i="7" s="1"/>
  <c r="E23" i="7"/>
  <c r="Q23" i="7" s="1"/>
  <c r="E22" i="7"/>
  <c r="Q22" i="7" s="1"/>
  <c r="E27" i="8" l="1"/>
  <c r="E30" i="7"/>
  <c r="E17" i="7"/>
  <c r="Q17" i="7" s="1"/>
  <c r="E16" i="7"/>
  <c r="Q16" i="7" s="1"/>
  <c r="E15" i="7"/>
  <c r="Q15" i="7" s="1"/>
  <c r="E14" i="7"/>
  <c r="Q14" i="7" s="1"/>
  <c r="E13" i="7"/>
  <c r="Q13" i="7" s="1"/>
  <c r="E12" i="7"/>
  <c r="Q12" i="7" s="1"/>
  <c r="E11" i="7"/>
  <c r="Q11" i="7" s="1"/>
  <c r="E18" i="7" l="1"/>
  <c r="Q27" i="8" l="1"/>
  <c r="Q43" i="8" l="1"/>
  <c r="Q30" i="7" l="1"/>
  <c r="Q18" i="7"/>
  <c r="Q36" i="7" s="1"/>
  <c r="E11" i="8" l="1"/>
  <c r="Q11" i="8" s="1"/>
  <c r="E12" i="8"/>
  <c r="Q12" i="8" s="1"/>
  <c r="E9" i="8"/>
  <c r="Q9" i="8" s="1"/>
  <c r="E10" i="8"/>
  <c r="Q10" i="8" s="1"/>
  <c r="E15" i="8"/>
  <c r="Q15" i="8" s="1"/>
  <c r="E14" i="8"/>
  <c r="Q14" i="8" s="1"/>
  <c r="E13" i="8"/>
  <c r="Q13" i="8" s="1"/>
  <c r="E16" i="8" l="1"/>
  <c r="B15" i="5" s="1"/>
  <c r="B19" i="5" s="1"/>
  <c r="B23" i="5" s="1"/>
  <c r="B31" i="5" s="1"/>
  <c r="B40" i="5" s="1"/>
  <c r="B47" i="5" s="1"/>
  <c r="B55" i="5" s="1"/>
  <c r="O20" i="6"/>
  <c r="D31" i="5" l="1"/>
  <c r="C31" i="5"/>
  <c r="Q16" i="8"/>
  <c r="D40" i="5" l="1"/>
  <c r="D47" i="5" s="1"/>
  <c r="D55" i="5" s="1"/>
  <c r="C40" i="5"/>
  <c r="C47" i="5" s="1"/>
  <c r="C55" i="5" s="1"/>
</calcChain>
</file>

<file path=xl/comments1.xml><?xml version="1.0" encoding="utf-8"?>
<comments xmlns="http://schemas.openxmlformats.org/spreadsheetml/2006/main">
  <authors>
    <author>Martin Mäule</author>
  </authors>
  <commentList>
    <comment ref="D9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Bei Tarifmaßnahme in der Zeit von Juni bis Dezember muss die Rechnung geteilt werden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Der letzte bekannte Monat wird bis Dezember fortgeschrieben</t>
        </r>
      </text>
    </comment>
  </commentList>
</comments>
</file>

<file path=xl/comments2.xml><?xml version="1.0" encoding="utf-8"?>
<comments xmlns="http://schemas.openxmlformats.org/spreadsheetml/2006/main">
  <authors>
    <author>Martin Mäule</author>
  </authors>
  <commentList>
    <comment ref="D8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Bei Tarifmaßnahme in der Zeit von Juni bis Dezember muss die Rechnung geteilt werden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Der letzte bekannte Monat wird bis Dezember fortgeschrieben</t>
        </r>
      </text>
    </comment>
  </commentList>
</comments>
</file>

<file path=xl/comments3.xml><?xml version="1.0" encoding="utf-8"?>
<comments xmlns="http://schemas.openxmlformats.org/spreadsheetml/2006/main">
  <authors>
    <author>Martin Mäule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Werte sollten von der BW-Tarif GmbH kommen</t>
        </r>
      </text>
    </comment>
    <comment ref="F8" authorId="0" shapeId="0">
      <text>
        <r>
          <rPr>
            <b/>
            <sz val="9"/>
            <color indexed="81"/>
            <rFont val="Segoe UI"/>
            <family val="2"/>
          </rPr>
          <t>Martin Mäule:</t>
        </r>
        <r>
          <rPr>
            <sz val="9"/>
            <color indexed="81"/>
            <rFont val="Segoe UI"/>
            <family val="2"/>
          </rPr>
          <t xml:space="preserve">
Der letzte bekannte Monat wird bis Dezember fortgeschrieben</t>
        </r>
      </text>
    </comment>
  </commentList>
</comments>
</file>

<file path=xl/sharedStrings.xml><?xml version="1.0" encoding="utf-8"?>
<sst xmlns="http://schemas.openxmlformats.org/spreadsheetml/2006/main" count="228" uniqueCount="96">
  <si>
    <t>Abschätzung der Erlös- und Liquiditätswirkung durch das 49 Euro Ticket</t>
  </si>
  <si>
    <t>Ticket</t>
  </si>
  <si>
    <t>Zone</t>
  </si>
  <si>
    <t>Netz</t>
  </si>
  <si>
    <t>Verkehrsverbund:</t>
  </si>
  <si>
    <t>Theoretische Einnahme alt</t>
  </si>
  <si>
    <t>Anzahl im Mai bis Dezember 2019</t>
  </si>
  <si>
    <t>Zusammenfassung:</t>
  </si>
  <si>
    <t>Schaden Mai bis Dezember 2023 aus Coronaeffekten und Deutschland-Ticket</t>
  </si>
  <si>
    <t>Summe:</t>
  </si>
  <si>
    <t>2) Minderung durch Wechsel aus dem Bartarif auf das Deutschlandticket</t>
  </si>
  <si>
    <t>2) Minderung durch reduzierten Ticketpreis bei Zeitkarten</t>
  </si>
  <si>
    <t>3) Minderung durch Wechsel aus dem BW-Anschlussticket auf das Deutschlandticket</t>
  </si>
  <si>
    <t>BW-Zeitkartentarif</t>
  </si>
  <si>
    <t>BW-Pauschalpreisticket</t>
  </si>
  <si>
    <t>BW-Lokale Anschlussmobilität</t>
  </si>
  <si>
    <t>BW-Relationsbartarif, verbundüberschreitend</t>
  </si>
  <si>
    <t>BW-Regionale Anschlussmobilität</t>
  </si>
  <si>
    <t>BW-Ausgleich BahnCard-Mindereinnahmen</t>
  </si>
  <si>
    <t>BW-Zuschlag Provisionsbeienter Verkauf</t>
  </si>
  <si>
    <t>BW-Vertriebsprovision</t>
  </si>
  <si>
    <t>BW-Eintrittgelder</t>
  </si>
  <si>
    <t>BW-Nicht aufteilbare Einnahmen</t>
  </si>
  <si>
    <t>BW-Sontige Regelungen</t>
  </si>
  <si>
    <t>Einzelkarte</t>
  </si>
  <si>
    <t>Kurzstrecke</t>
  </si>
  <si>
    <t>Sonstiges</t>
  </si>
  <si>
    <t>Einzelkarte BC</t>
  </si>
  <si>
    <t>XXXX</t>
  </si>
  <si>
    <t>Anzahl im 
Mai  2023</t>
  </si>
  <si>
    <t>Anzahl im 
Juni  2023</t>
  </si>
  <si>
    <t>Anzahl im 
August  2023</t>
  </si>
  <si>
    <t>Anzahl im 
Juli  2023</t>
  </si>
  <si>
    <t>Anzahl im 
September 2023</t>
  </si>
  <si>
    <t>Anzahl im 
November 2023</t>
  </si>
  <si>
    <t>Anzahl im 
Oktober 2023</t>
  </si>
  <si>
    <t>Anzahl im 
Dezember 2023</t>
  </si>
  <si>
    <t>Tatsächliche Einnahme Mai bis Dezenber 2023</t>
  </si>
  <si>
    <t>Nachteil Mai bis Dezember 2023 aus Deutschland-Ticket</t>
  </si>
  <si>
    <t>Anzahl Mai bis  
Dezember 2023</t>
  </si>
  <si>
    <t>Sonstige Sondersachverhalte (Schaden direkt in Spalte Q eintragen)</t>
  </si>
  <si>
    <t>Monatskarten</t>
  </si>
  <si>
    <t>xxxx</t>
  </si>
  <si>
    <t>Tarifsteigerung 2019 auf 2023</t>
  </si>
  <si>
    <t>Einnahmen im 
Mai  2023</t>
  </si>
  <si>
    <t>Einnahmen im 
Juni  2023</t>
  </si>
  <si>
    <t>Einnahmen im 
Juli  2023</t>
  </si>
  <si>
    <t>Einnahmen im 
August  2023</t>
  </si>
  <si>
    <t>Einnahmen im 
September 2023</t>
  </si>
  <si>
    <t>Einnahmen im 
Oktober 2023</t>
  </si>
  <si>
    <t>Einnahmen im 
November 2023</t>
  </si>
  <si>
    <t>Einnahmen im 
Dezember 2023</t>
  </si>
  <si>
    <t>Erlösminderung durch Deutschland-Ticket</t>
  </si>
  <si>
    <t>Postiver Verkehrsmengeneffekt</t>
  </si>
  <si>
    <t xml:space="preserve">Betriebsleistung 2019 </t>
  </si>
  <si>
    <t>Betriebsleistung 2023</t>
  </si>
  <si>
    <t>Preiselastitzität 0,3</t>
  </si>
  <si>
    <t>Landessatz 2019 (Pauschal für Langantrag)</t>
  </si>
  <si>
    <t>Preisstand
01.05.2023
Netto</t>
  </si>
  <si>
    <t>Preisstand 01.01.2023
Netto</t>
  </si>
  <si>
    <t>Einnahmen im Mai bis Dezember 2019 Netto</t>
  </si>
  <si>
    <t>(Beträge sind Nettobeträgeg)</t>
  </si>
  <si>
    <t>Deutschland-
ticket</t>
  </si>
  <si>
    <t>Deutschland-
ticket Job</t>
  </si>
  <si>
    <t>JugendticketBW</t>
  </si>
  <si>
    <t>Solleinnahme</t>
  </si>
  <si>
    <t>Ermittlung der Solleinnahme</t>
  </si>
  <si>
    <t>Isteinnahme</t>
  </si>
  <si>
    <t>Nachteilsausgleich</t>
  </si>
  <si>
    <t>Theoretische Einnahme alt ("Soll-Einnahme")</t>
  </si>
  <si>
    <t>1) Bartarif</t>
  </si>
  <si>
    <t>2) Zeitkarten</t>
  </si>
  <si>
    <t>3) Anschlussmobilität aus dem BW-Tarif</t>
  </si>
  <si>
    <t>AT 1</t>
  </si>
  <si>
    <t>AT 2</t>
  </si>
  <si>
    <t>AT 3</t>
  </si>
  <si>
    <t>Soll-Einnahme</t>
  </si>
  <si>
    <t>Anteil Einnahmenanspruch</t>
  </si>
  <si>
    <t>I. Ebene Verbund</t>
  </si>
  <si>
    <t xml:space="preserve">   Ermittlung Soll- und Ist-Einnahmen </t>
  </si>
  <si>
    <t>II. Verteilung auf AT</t>
  </si>
  <si>
    <t xml:space="preserve">   Ermittlung Veränderung Betriebsleistungen</t>
  </si>
  <si>
    <t>Veränderung Betriebsleistung</t>
  </si>
  <si>
    <t>(alternativ nachgewiesene Sätze)</t>
  </si>
  <si>
    <t>Beantragter Zuschuss JugendticketBW (Land und AT) Mai bis Dezember</t>
  </si>
  <si>
    <t>(Bei Sammelantrag Aufteilung auf AT je nach regionaler Gegebenheit)</t>
  </si>
  <si>
    <t>Tatsächliche Ist-Einnahme Mai bis Dezenber 2023 (Prognose)</t>
  </si>
  <si>
    <t>Soll-Einnahme mit §228 SGB IX</t>
  </si>
  <si>
    <t>Ist-Einnahme mit §228 SGB IX</t>
  </si>
  <si>
    <t>Hier ist das gesamte Ticketsortiment im Zeitkartenbereich aufzuführen</t>
  </si>
  <si>
    <t>Hier ist das gesamte Ticketsortiment im Bartarif aufzuführen</t>
  </si>
  <si>
    <t>Sonstiger Zuschuss ab 2020 wegen Tarifabsenkungen</t>
  </si>
  <si>
    <t xml:space="preserve">Abschätzung der Erlös- und Liquiditätswirkung 
für den Langantrag zum 30.09.2023
</t>
  </si>
  <si>
    <t>durch das Deutschland-Ticket im Jahr 2023</t>
  </si>
  <si>
    <t>Schüler-</t>
  </si>
  <si>
    <t>monatskarte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</si>
</sst>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C9FF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/>
    <xf numFmtId="0" fontId="5" fillId="0" borderId="0" xfId="0" applyFont="1"/>
    <xf numFmtId="44" fontId="2" fillId="0" borderId="2" xfId="0" applyNumberFormat="1" applyFont="1" applyBorder="1"/>
    <xf numFmtId="44" fontId="2" fillId="2" borderId="3" xfId="0" applyNumberFormat="1" applyFont="1" applyFill="1" applyBorder="1"/>
    <xf numFmtId="0" fontId="4" fillId="0" borderId="0" xfId="0" applyFont="1" applyAlignment="1">
      <alignment vertical="top"/>
    </xf>
    <xf numFmtId="44" fontId="2" fillId="2" borderId="3" xfId="0" applyNumberFormat="1" applyFont="1" applyFill="1" applyBorder="1" applyAlignment="1">
      <alignment vertical="center"/>
    </xf>
    <xf numFmtId="164" fontId="2" fillId="3" borderId="1" xfId="1" applyNumberFormat="1" applyFont="1" applyFill="1" applyBorder="1"/>
    <xf numFmtId="44" fontId="2" fillId="3" borderId="1" xfId="2" applyFont="1" applyFill="1" applyBorder="1"/>
    <xf numFmtId="44" fontId="2" fillId="0" borderId="0" xfId="0" applyNumberFormat="1" applyFont="1"/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44" fontId="6" fillId="2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4" fontId="2" fillId="3" borderId="1" xfId="2" applyFont="1" applyFill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2" fillId="3" borderId="6" xfId="1" applyNumberFormat="1" applyFont="1" applyFill="1" applyBorder="1"/>
    <xf numFmtId="44" fontId="2" fillId="3" borderId="6" xfId="2" applyFont="1" applyFill="1" applyBorder="1"/>
    <xf numFmtId="44" fontId="2" fillId="0" borderId="6" xfId="2" applyFont="1" applyBorder="1"/>
    <xf numFmtId="44" fontId="2" fillId="3" borderId="6" xfId="2" applyFont="1" applyFill="1" applyBorder="1" applyAlignment="1">
      <alignment vertical="center"/>
    </xf>
    <xf numFmtId="44" fontId="2" fillId="0" borderId="6" xfId="2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164" fontId="2" fillId="0" borderId="0" xfId="0" applyNumberFormat="1" applyFont="1"/>
    <xf numFmtId="3" fontId="2" fillId="0" borderId="0" xfId="0" applyNumberFormat="1" applyFont="1"/>
    <xf numFmtId="165" fontId="2" fillId="0" borderId="1" xfId="2" applyNumberFormat="1" applyFont="1" applyBorder="1"/>
    <xf numFmtId="165" fontId="2" fillId="0" borderId="6" xfId="2" applyNumberFormat="1" applyFont="1" applyBorder="1"/>
    <xf numFmtId="0" fontId="2" fillId="0" borderId="11" xfId="0" applyFont="1" applyBorder="1" applyAlignment="1">
      <alignment horizontal="center" vertical="center" wrapText="1"/>
    </xf>
    <xf numFmtId="165" fontId="2" fillId="3" borderId="1" xfId="2" applyNumberFormat="1" applyFont="1" applyFill="1" applyBorder="1"/>
    <xf numFmtId="165" fontId="2" fillId="3" borderId="6" xfId="2" applyNumberFormat="1" applyFont="1" applyFill="1" applyBorder="1"/>
    <xf numFmtId="165" fontId="2" fillId="4" borderId="1" xfId="2" applyNumberFormat="1" applyFont="1" applyFill="1" applyBorder="1"/>
    <xf numFmtId="165" fontId="2" fillId="4" borderId="6" xfId="2" applyNumberFormat="1" applyFont="1" applyFill="1" applyBorder="1"/>
    <xf numFmtId="44" fontId="2" fillId="4" borderId="2" xfId="0" applyNumberFormat="1" applyFont="1" applyFill="1" applyBorder="1"/>
    <xf numFmtId="44" fontId="2" fillId="4" borderId="1" xfId="2" applyFont="1" applyFill="1" applyBorder="1" applyAlignment="1">
      <alignment vertical="center"/>
    </xf>
    <xf numFmtId="44" fontId="2" fillId="4" borderId="6" xfId="2" applyFont="1" applyFill="1" applyBorder="1" applyAlignment="1">
      <alignment vertical="center"/>
    </xf>
    <xf numFmtId="44" fontId="2" fillId="2" borderId="12" xfId="0" applyNumberFormat="1" applyFont="1" applyFill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6" fontId="2" fillId="2" borderId="3" xfId="3" applyNumberFormat="1" applyFont="1" applyFill="1" applyBorder="1" applyAlignment="1">
      <alignment vertical="center"/>
    </xf>
    <xf numFmtId="10" fontId="2" fillId="0" borderId="3" xfId="3" applyNumberFormat="1" applyFont="1" applyBorder="1" applyAlignment="1">
      <alignment horizontal="right" vertical="center"/>
    </xf>
    <xf numFmtId="9" fontId="2" fillId="5" borderId="1" xfId="3" applyFont="1" applyFill="1" applyBorder="1" applyAlignment="1">
      <alignment horizontal="center" vertical="center"/>
    </xf>
    <xf numFmtId="9" fontId="2" fillId="5" borderId="6" xfId="3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vertical="center"/>
    </xf>
    <xf numFmtId="165" fontId="2" fillId="3" borderId="1" xfId="2" applyNumberFormat="1" applyFont="1" applyFill="1" applyBorder="1" applyAlignment="1">
      <alignment vertical="center"/>
    </xf>
    <xf numFmtId="165" fontId="2" fillId="4" borderId="1" xfId="2" applyNumberFormat="1" applyFont="1" applyFill="1" applyBorder="1" applyAlignment="1">
      <alignment vertical="center"/>
    </xf>
    <xf numFmtId="165" fontId="2" fillId="0" borderId="1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3" borderId="6" xfId="1" applyNumberFormat="1" applyFont="1" applyFill="1" applyBorder="1" applyAlignment="1">
      <alignment vertical="center"/>
    </xf>
    <xf numFmtId="165" fontId="2" fillId="3" borderId="6" xfId="2" applyNumberFormat="1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 wrapText="1"/>
    </xf>
    <xf numFmtId="44" fontId="2" fillId="0" borderId="13" xfId="2" applyFont="1" applyBorder="1" applyAlignment="1">
      <alignment vertical="center"/>
    </xf>
    <xf numFmtId="44" fontId="2" fillId="0" borderId="6" xfId="2" applyFont="1" applyFill="1" applyBorder="1" applyAlignment="1">
      <alignment vertical="center"/>
    </xf>
    <xf numFmtId="10" fontId="2" fillId="0" borderId="0" xfId="3" applyNumberFormat="1" applyFont="1" applyBorder="1" applyAlignment="1">
      <alignment horizontal="right" vertical="center"/>
    </xf>
    <xf numFmtId="164" fontId="2" fillId="4" borderId="3" xfId="1" applyNumberFormat="1" applyFont="1" applyFill="1" applyBorder="1" applyAlignment="1">
      <alignment vertical="center"/>
    </xf>
    <xf numFmtId="44" fontId="2" fillId="3" borderId="3" xfId="0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 wrapText="1"/>
    </xf>
    <xf numFmtId="0" fontId="11" fillId="0" borderId="0" xfId="0" applyFont="1"/>
    <xf numFmtId="44" fontId="2" fillId="2" borderId="14" xfId="0" applyNumberFormat="1" applyFont="1" applyFill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 wrapText="1"/>
    </xf>
    <xf numFmtId="10" fontId="2" fillId="0" borderId="0" xfId="3" applyNumberFormat="1" applyFont="1" applyFill="1" applyBorder="1" applyAlignment="1">
      <alignment horizontal="center" vertical="center"/>
    </xf>
    <xf numFmtId="0" fontId="0" fillId="0" borderId="0" xfId="0" applyFill="1"/>
    <xf numFmtId="9" fontId="4" fillId="3" borderId="0" xfId="0" applyNumberFormat="1" applyFont="1" applyFill="1" applyAlignment="1">
      <alignment vertical="center" wrapText="1"/>
    </xf>
    <xf numFmtId="10" fontId="2" fillId="4" borderId="3" xfId="3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 wrapText="1"/>
    </xf>
    <xf numFmtId="0" fontId="0" fillId="6" borderId="0" xfId="0" applyFill="1"/>
    <xf numFmtId="0" fontId="7" fillId="0" borderId="0" xfId="0" applyFont="1" applyAlignment="1">
      <alignment vertical="top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2" fillId="2" borderId="3" xfId="3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/>
    <xf numFmtId="6" fontId="11" fillId="3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D9D9"/>
      <color rgb="FFC9FFDB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workbookViewId="0"/>
  </sheetViews>
  <sheetFormatPr baseColWidth="10" defaultRowHeight="14.5" x14ac:dyDescent="0.35"/>
  <cols>
    <col min="1" max="1" width="43.6328125" customWidth="1"/>
    <col min="2" max="2" width="19.08984375" customWidth="1"/>
    <col min="3" max="3" width="20.36328125" customWidth="1"/>
    <col min="4" max="4" width="42.36328125" customWidth="1"/>
    <col min="5" max="5" width="19.36328125" customWidth="1"/>
    <col min="6" max="6" width="8.36328125" customWidth="1"/>
    <col min="8" max="8" width="16.54296875" customWidth="1"/>
  </cols>
  <sheetData>
    <row r="1" spans="1:6" ht="20" x14ac:dyDescent="0.4">
      <c r="A1" s="90" t="s">
        <v>92</v>
      </c>
      <c r="B1" s="89"/>
      <c r="C1" s="89"/>
      <c r="D1" s="89"/>
      <c r="E1" s="89"/>
      <c r="F1" s="89"/>
    </row>
    <row r="2" spans="1:6" ht="20" x14ac:dyDescent="0.4">
      <c r="A2" s="90" t="s">
        <v>93</v>
      </c>
      <c r="B2" s="89"/>
      <c r="C2" s="89"/>
      <c r="D2" s="89"/>
      <c r="E2" s="89"/>
      <c r="F2" s="89"/>
    </row>
    <row r="3" spans="1:6" x14ac:dyDescent="0.35">
      <c r="A3" s="1"/>
      <c r="B3" s="1"/>
      <c r="C3" s="1"/>
      <c r="D3" s="1"/>
      <c r="E3" s="1"/>
      <c r="F3" s="1"/>
    </row>
    <row r="4" spans="1:6" ht="18" x14ac:dyDescent="0.4">
      <c r="A4" s="6" t="s">
        <v>4</v>
      </c>
      <c r="B4" s="6" t="s">
        <v>28</v>
      </c>
      <c r="C4" s="6"/>
      <c r="D4" s="6"/>
      <c r="E4" s="6"/>
      <c r="F4" s="6"/>
    </row>
    <row r="5" spans="1:6" x14ac:dyDescent="0.35">
      <c r="A5" s="1"/>
      <c r="B5" s="1"/>
      <c r="C5" s="1"/>
      <c r="D5" s="1"/>
      <c r="E5" s="1"/>
      <c r="F5" s="1"/>
    </row>
    <row r="6" spans="1:6" ht="15.5" x14ac:dyDescent="0.35">
      <c r="A6" s="9" t="s">
        <v>7</v>
      </c>
      <c r="B6" s="9"/>
      <c r="C6" s="9"/>
      <c r="D6" s="9"/>
      <c r="E6" s="9"/>
      <c r="F6" s="9"/>
    </row>
    <row r="7" spans="1:6" x14ac:dyDescent="0.35">
      <c r="A7" t="s">
        <v>61</v>
      </c>
    </row>
    <row r="9" spans="1:6" ht="15.5" x14ac:dyDescent="0.35">
      <c r="A9" s="69" t="s">
        <v>78</v>
      </c>
    </row>
    <row r="10" spans="1:6" ht="15.5" x14ac:dyDescent="0.35">
      <c r="A10" s="70" t="s">
        <v>79</v>
      </c>
    </row>
    <row r="11" spans="1:6" ht="69" customHeight="1" x14ac:dyDescent="0.35">
      <c r="B11" s="68" t="s">
        <v>69</v>
      </c>
      <c r="E11" s="68" t="s">
        <v>86</v>
      </c>
    </row>
    <row r="12" spans="1:6" ht="7.5" customHeight="1" thickBot="1" x14ac:dyDescent="0.4"/>
    <row r="13" spans="1:6" ht="35.75" customHeight="1" thickBot="1" x14ac:dyDescent="0.4">
      <c r="A13" s="16" t="s">
        <v>70</v>
      </c>
      <c r="B13" s="10">
        <f>'Bartarif gesamt'!E36</f>
        <v>453050</v>
      </c>
      <c r="C13" s="16"/>
      <c r="D13" s="16" t="s">
        <v>70</v>
      </c>
      <c r="E13" s="10">
        <f>'Bartarif gesamt'!O36</f>
        <v>280865</v>
      </c>
      <c r="F13" s="16"/>
    </row>
    <row r="14" spans="1:6" ht="7.5" customHeight="1" thickBot="1" x14ac:dyDescent="0.4">
      <c r="A14" s="15"/>
      <c r="B14" s="15"/>
      <c r="C14" s="15"/>
      <c r="D14" s="15"/>
      <c r="E14" s="15"/>
      <c r="F14" s="15"/>
    </row>
    <row r="15" spans="1:6" ht="16" thickBot="1" x14ac:dyDescent="0.4">
      <c r="A15" s="16" t="s">
        <v>71</v>
      </c>
      <c r="B15" s="10">
        <f>'Zeitkarten gesamt'!E45</f>
        <v>731550</v>
      </c>
      <c r="C15" s="16"/>
      <c r="D15" s="16" t="s">
        <v>71</v>
      </c>
      <c r="E15" s="10">
        <f>'Zeitkarten gesamt'!O45</f>
        <v>505210.9</v>
      </c>
      <c r="F15" s="16"/>
    </row>
    <row r="16" spans="1:6" ht="6.5" customHeight="1" thickBot="1" x14ac:dyDescent="0.4">
      <c r="A16" s="15"/>
      <c r="B16" s="15"/>
      <c r="C16" s="15"/>
      <c r="D16" s="15"/>
      <c r="E16" s="15"/>
      <c r="F16" s="15"/>
    </row>
    <row r="17" spans="1:6" ht="16" thickBot="1" x14ac:dyDescent="0.4">
      <c r="A17" s="16" t="s">
        <v>72</v>
      </c>
      <c r="B17" s="10">
        <f>'BW-Tarif gesamt'!D20</f>
        <v>30840</v>
      </c>
      <c r="C17" s="16"/>
      <c r="D17" s="16" t="s">
        <v>72</v>
      </c>
      <c r="E17" s="10">
        <f>'BW-Tarif gesamt'!M20</f>
        <v>17245</v>
      </c>
      <c r="F17" s="16"/>
    </row>
    <row r="18" spans="1:6" ht="6.5" customHeight="1" thickBot="1" x14ac:dyDescent="0.4">
      <c r="A18" s="15"/>
      <c r="B18" s="15"/>
      <c r="C18" s="15"/>
      <c r="D18" s="15"/>
      <c r="E18" s="15"/>
      <c r="F18" s="15"/>
    </row>
    <row r="19" spans="1:6" ht="32.15" customHeight="1" thickBot="1" x14ac:dyDescent="0.4">
      <c r="A19" s="41" t="s">
        <v>9</v>
      </c>
      <c r="B19" s="10">
        <f>SUM(B13:B18)</f>
        <v>1215440</v>
      </c>
      <c r="C19" s="41"/>
      <c r="D19" s="41"/>
      <c r="E19" s="10">
        <f>SUM(E13:E18)</f>
        <v>803320.9</v>
      </c>
      <c r="F19" s="41"/>
    </row>
    <row r="21" spans="1:6" ht="35.75" customHeight="1" thickBot="1" x14ac:dyDescent="0.4">
      <c r="A21" s="42" t="s">
        <v>66</v>
      </c>
    </row>
    <row r="22" spans="1:6" ht="33.5" customHeight="1" thickBot="1" x14ac:dyDescent="0.4">
      <c r="A22" s="16" t="s">
        <v>53</v>
      </c>
      <c r="B22" s="81">
        <v>1.2999999999999999E-2</v>
      </c>
      <c r="C22" s="16"/>
      <c r="D22" s="16"/>
      <c r="E22" s="16"/>
      <c r="F22" s="16"/>
    </row>
    <row r="23" spans="1:6" ht="33.5" customHeight="1" thickBot="1" x14ac:dyDescent="0.4">
      <c r="A23" s="16"/>
      <c r="B23" s="10">
        <f>B19*(1+B22)</f>
        <v>1231240.72</v>
      </c>
      <c r="C23" s="16"/>
      <c r="D23" s="16"/>
      <c r="E23" s="16"/>
      <c r="F23" s="16"/>
    </row>
    <row r="24" spans="1:6" ht="33.5" customHeight="1" x14ac:dyDescent="0.35">
      <c r="A24" s="16"/>
      <c r="B24" s="79"/>
      <c r="C24" s="16"/>
      <c r="D24" s="16"/>
      <c r="E24" s="16"/>
      <c r="F24" s="16"/>
    </row>
    <row r="25" spans="1:6" ht="33.5" customHeight="1" x14ac:dyDescent="0.35">
      <c r="A25" s="69" t="s">
        <v>80</v>
      </c>
      <c r="B25" s="80"/>
      <c r="C25" s="16"/>
      <c r="D25" s="16"/>
      <c r="E25" s="16"/>
      <c r="F25" s="16"/>
    </row>
    <row r="26" spans="1:6" ht="19.25" customHeight="1" x14ac:dyDescent="0.35">
      <c r="A26" s="70" t="s">
        <v>81</v>
      </c>
      <c r="B26" s="57"/>
      <c r="C26" s="16"/>
      <c r="D26" s="16"/>
      <c r="E26" s="16"/>
      <c r="F26" s="16"/>
    </row>
    <row r="27" spans="1:6" ht="10.5" customHeight="1" x14ac:dyDescent="0.35"/>
    <row r="28" spans="1:6" ht="26.75" customHeight="1" x14ac:dyDescent="0.35">
      <c r="A28" s="42"/>
      <c r="B28" s="42"/>
      <c r="C28" s="42"/>
      <c r="D28" s="42"/>
      <c r="E28" s="42"/>
      <c r="F28" s="42"/>
    </row>
    <row r="29" spans="1:6" ht="26.75" customHeight="1" x14ac:dyDescent="0.35">
      <c r="A29" s="42"/>
      <c r="B29" s="42" t="s">
        <v>73</v>
      </c>
      <c r="C29" s="42" t="s">
        <v>74</v>
      </c>
      <c r="D29" s="42" t="s">
        <v>75</v>
      </c>
      <c r="E29" s="42"/>
      <c r="F29" s="42"/>
    </row>
    <row r="30" spans="1:6" ht="26.75" customHeight="1" x14ac:dyDescent="0.35">
      <c r="A30" s="42" t="s">
        <v>77</v>
      </c>
      <c r="B30" s="74">
        <v>0.3</v>
      </c>
      <c r="C30" s="74">
        <v>0.3</v>
      </c>
      <c r="D30" s="74">
        <v>0.4</v>
      </c>
      <c r="E30" s="42"/>
      <c r="F30" s="42"/>
    </row>
    <row r="31" spans="1:6" ht="26.75" customHeight="1" thickBot="1" x14ac:dyDescent="0.4">
      <c r="A31" s="42" t="s">
        <v>76</v>
      </c>
      <c r="B31" s="64">
        <f>$B$23*B30</f>
        <v>369372.21599999996</v>
      </c>
      <c r="C31" s="64">
        <f t="shared" ref="C31:D31" si="0">$B$23*C30</f>
        <v>369372.21599999996</v>
      </c>
      <c r="D31" s="64">
        <f t="shared" si="0"/>
        <v>492496.288</v>
      </c>
      <c r="E31" s="42"/>
      <c r="F31" s="42"/>
    </row>
    <row r="32" spans="1:6" ht="27" customHeight="1" thickBot="1" x14ac:dyDescent="0.4">
      <c r="A32" s="16" t="s">
        <v>54</v>
      </c>
      <c r="B32" s="62">
        <v>3000000</v>
      </c>
      <c r="C32" s="62">
        <v>2000000</v>
      </c>
      <c r="D32" s="62">
        <v>4000000</v>
      </c>
      <c r="E32" s="16"/>
      <c r="F32" s="16"/>
    </row>
    <row r="33" spans="1:6" ht="27" customHeight="1" thickBot="1" x14ac:dyDescent="0.4">
      <c r="A33" s="16" t="s">
        <v>55</v>
      </c>
      <c r="B33" s="62">
        <v>5000000</v>
      </c>
      <c r="C33" s="62">
        <v>1000000</v>
      </c>
      <c r="D33" s="62">
        <v>4000000</v>
      </c>
      <c r="E33" s="16"/>
      <c r="F33" s="16"/>
    </row>
    <row r="34" spans="1:6" ht="10.5" customHeight="1" thickBot="1" x14ac:dyDescent="0.4"/>
    <row r="35" spans="1:6" ht="26" customHeight="1" thickBot="1" x14ac:dyDescent="0.4">
      <c r="A35" s="71" t="s">
        <v>82</v>
      </c>
      <c r="B35" s="43">
        <f>(B33-B32)/B32</f>
        <v>0.66666666666666663</v>
      </c>
      <c r="C35" s="43">
        <f>(C33-C32)/C32</f>
        <v>-0.5</v>
      </c>
      <c r="D35" s="43">
        <f t="shared" ref="D35" si="1">(D33-D32)/D32</f>
        <v>0</v>
      </c>
      <c r="E35" s="16"/>
      <c r="F35" s="16"/>
    </row>
    <row r="36" spans="1:6" ht="9" customHeight="1" thickBot="1" x14ac:dyDescent="0.4"/>
    <row r="37" spans="1:6" ht="24.5" customHeight="1" thickBot="1" x14ac:dyDescent="0.4">
      <c r="A37" s="16" t="s">
        <v>56</v>
      </c>
      <c r="B37" s="44">
        <f>B35*0.3</f>
        <v>0.19999999999999998</v>
      </c>
      <c r="C37" s="44">
        <f>C35*0.3</f>
        <v>-0.15</v>
      </c>
      <c r="D37" s="44">
        <f t="shared" ref="D37" si="2">D35*0.3</f>
        <v>0</v>
      </c>
      <c r="E37" s="16"/>
      <c r="F37" s="16"/>
    </row>
    <row r="38" spans="1:6" ht="14.75" customHeight="1" x14ac:dyDescent="0.35">
      <c r="A38" s="16"/>
      <c r="B38" s="61"/>
      <c r="C38" s="16"/>
      <c r="D38" s="16"/>
      <c r="E38" s="16"/>
      <c r="F38" s="16"/>
    </row>
    <row r="39" spans="1:6" ht="27.5" customHeight="1" thickBot="1" x14ac:dyDescent="0.4">
      <c r="B39" s="16" t="s">
        <v>65</v>
      </c>
      <c r="E39" s="16"/>
    </row>
    <row r="40" spans="1:6" ht="29" customHeight="1" thickBot="1" x14ac:dyDescent="0.4">
      <c r="A40" s="16"/>
      <c r="B40" s="10">
        <f>B31*(1+B37)</f>
        <v>443246.65919999994</v>
      </c>
      <c r="C40" s="10">
        <f>C31*(1+C37)</f>
        <v>313966.38359999994</v>
      </c>
      <c r="D40" s="10">
        <f>D31*(1+D37)</f>
        <v>492496.288</v>
      </c>
    </row>
    <row r="41" spans="1:6" ht="29" customHeight="1" thickBot="1" x14ac:dyDescent="0.4">
      <c r="A41" s="16"/>
      <c r="B41" s="16" t="s">
        <v>67</v>
      </c>
    </row>
    <row r="42" spans="1:6" ht="29" customHeight="1" thickBot="1" x14ac:dyDescent="0.4">
      <c r="A42" s="16"/>
      <c r="B42" s="10">
        <f>$E19*(B30)</f>
        <v>240996.27</v>
      </c>
      <c r="C42" s="10">
        <f t="shared" ref="C42:D42" si="3">$E19*(C30)</f>
        <v>240996.27</v>
      </c>
      <c r="D42" s="10">
        <f t="shared" si="3"/>
        <v>321328.36000000004</v>
      </c>
    </row>
    <row r="43" spans="1:6" ht="9.5" customHeight="1" thickBot="1" x14ac:dyDescent="0.4">
      <c r="E43" s="57"/>
    </row>
    <row r="44" spans="1:6" ht="39" customHeight="1" thickBot="1" x14ac:dyDescent="0.4">
      <c r="A44" s="16" t="s">
        <v>57</v>
      </c>
      <c r="B44" s="75">
        <v>2.7300000000000001E-2</v>
      </c>
      <c r="C44" s="75">
        <v>2.7300000000000001E-2</v>
      </c>
      <c r="D44" s="75">
        <v>2.7300000000000001E-2</v>
      </c>
    </row>
    <row r="45" spans="1:6" s="73" customFormat="1" ht="17" customHeight="1" x14ac:dyDescent="0.35">
      <c r="A45" s="71" t="s">
        <v>83</v>
      </c>
      <c r="B45" s="72"/>
    </row>
    <row r="46" spans="1:6" ht="39.5" customHeight="1" thickBot="1" x14ac:dyDescent="0.4">
      <c r="B46" s="16" t="s">
        <v>87</v>
      </c>
      <c r="E46" s="16"/>
    </row>
    <row r="47" spans="1:6" ht="23" customHeight="1" thickBot="1" x14ac:dyDescent="0.4">
      <c r="A47" s="42"/>
      <c r="B47" s="10">
        <f>B40*(1+$B$44)</f>
        <v>455347.29299615999</v>
      </c>
      <c r="C47" s="10">
        <f t="shared" ref="C47:D47" si="4">C40*(1+$B$44)</f>
        <v>322537.66587227996</v>
      </c>
      <c r="D47" s="66">
        <f t="shared" si="4"/>
        <v>505941.43666240002</v>
      </c>
    </row>
    <row r="48" spans="1:6" ht="42.5" customHeight="1" thickBot="1" x14ac:dyDescent="0.4">
      <c r="A48" s="42"/>
      <c r="B48" s="16" t="s">
        <v>88</v>
      </c>
      <c r="E48" s="57"/>
    </row>
    <row r="49" spans="1:5" ht="23" customHeight="1" thickBot="1" x14ac:dyDescent="0.4">
      <c r="A49" s="42"/>
      <c r="B49" s="10">
        <f>B42*(1+$B$44)</f>
        <v>247575.46817100001</v>
      </c>
      <c r="C49" s="10">
        <f t="shared" ref="C49:D49" si="5">C42*(1+$B$44)</f>
        <v>247575.46817100001</v>
      </c>
      <c r="D49" s="66">
        <f t="shared" si="5"/>
        <v>330100.62422800006</v>
      </c>
      <c r="E49" s="57"/>
    </row>
    <row r="50" spans="1:5" s="65" customFormat="1" ht="16" thickBot="1" x14ac:dyDescent="0.4"/>
    <row r="51" spans="1:5" s="65" customFormat="1" ht="16" thickBot="1" x14ac:dyDescent="0.4">
      <c r="A51" s="87" t="s">
        <v>91</v>
      </c>
      <c r="B51" s="88">
        <v>10000</v>
      </c>
      <c r="C51" s="88">
        <v>10000</v>
      </c>
      <c r="D51" s="88">
        <v>30000</v>
      </c>
    </row>
    <row r="52" spans="1:5" s="65" customFormat="1" ht="16" thickBot="1" x14ac:dyDescent="0.4"/>
    <row r="53" spans="1:5" ht="31.5" thickBot="1" x14ac:dyDescent="0.4">
      <c r="A53" s="76" t="s">
        <v>84</v>
      </c>
      <c r="B53" s="63">
        <v>40000</v>
      </c>
      <c r="C53" s="63">
        <v>40000</v>
      </c>
      <c r="D53" s="63">
        <v>60000</v>
      </c>
      <c r="E53" s="57"/>
    </row>
    <row r="54" spans="1:5" ht="15" thickBot="1" x14ac:dyDescent="0.4">
      <c r="A54" s="77" t="s">
        <v>85</v>
      </c>
    </row>
    <row r="55" spans="1:5" ht="31.5" customHeight="1" thickBot="1" x14ac:dyDescent="0.4">
      <c r="A55" s="42" t="s">
        <v>68</v>
      </c>
      <c r="B55" s="17">
        <f>B47-B49-B53-B51</f>
        <v>157771.82482515997</v>
      </c>
      <c r="C55" s="17">
        <f>C47-C49-C53-C51</f>
        <v>24962.197701279947</v>
      </c>
      <c r="D55" s="17">
        <f t="shared" ref="D55" si="6">D47-D49-D53-D51</f>
        <v>85840.812434399966</v>
      </c>
      <c r="E55" s="67"/>
    </row>
  </sheetData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F35" sqref="F35"/>
    </sheetView>
  </sheetViews>
  <sheetFormatPr baseColWidth="10" defaultColWidth="10.6328125" defaultRowHeight="14" x14ac:dyDescent="0.3"/>
  <cols>
    <col min="1" max="1" width="14.54296875" style="1" customWidth="1"/>
    <col min="2" max="2" width="11.6328125" style="1" bestFit="1" customWidth="1"/>
    <col min="3" max="3" width="14.36328125" style="1" customWidth="1"/>
    <col min="4" max="4" width="13.6328125" style="1" customWidth="1"/>
    <col min="5" max="5" width="16.36328125" style="1" customWidth="1"/>
    <col min="6" max="14" width="13.08984375" style="1" customWidth="1"/>
    <col min="15" max="15" width="16.36328125" style="1" customWidth="1"/>
    <col min="16" max="16" width="5" style="1" customWidth="1"/>
    <col min="17" max="17" width="18.36328125" style="1" customWidth="1"/>
    <col min="18" max="19" width="11.54296875" style="1" bestFit="1" customWidth="1"/>
    <col min="20" max="16384" width="10.6328125" style="1"/>
  </cols>
  <sheetData>
    <row r="1" spans="1:17" ht="20" x14ac:dyDescent="0.4">
      <c r="A1" s="2" t="s">
        <v>0</v>
      </c>
    </row>
    <row r="3" spans="1:17" ht="18" x14ac:dyDescent="0.4">
      <c r="A3" s="6" t="s">
        <v>4</v>
      </c>
      <c r="C3" s="6" t="s">
        <v>28</v>
      </c>
    </row>
    <row r="4" spans="1:17" x14ac:dyDescent="0.3">
      <c r="Q4" s="13"/>
    </row>
    <row r="6" spans="1:17" ht="15.5" x14ac:dyDescent="0.3">
      <c r="A6" s="9" t="s">
        <v>10</v>
      </c>
    </row>
    <row r="7" spans="1:17" ht="15.5" x14ac:dyDescent="0.3">
      <c r="A7" s="78" t="s">
        <v>90</v>
      </c>
    </row>
    <row r="9" spans="1:17" ht="56" x14ac:dyDescent="0.3">
      <c r="A9" s="3" t="s">
        <v>1</v>
      </c>
      <c r="B9" s="3" t="s">
        <v>2</v>
      </c>
      <c r="C9" s="3" t="s">
        <v>6</v>
      </c>
      <c r="D9" s="3" t="s">
        <v>58</v>
      </c>
      <c r="E9" s="3" t="s">
        <v>69</v>
      </c>
      <c r="F9" s="3" t="s">
        <v>29</v>
      </c>
      <c r="G9" s="3" t="s">
        <v>30</v>
      </c>
      <c r="H9" s="3" t="s">
        <v>32</v>
      </c>
      <c r="I9" s="3" t="s">
        <v>31</v>
      </c>
      <c r="J9" s="3" t="s">
        <v>33</v>
      </c>
      <c r="K9" s="3" t="s">
        <v>35</v>
      </c>
      <c r="L9" s="3" t="s">
        <v>34</v>
      </c>
      <c r="M9" s="3" t="s">
        <v>36</v>
      </c>
      <c r="N9" s="3" t="s">
        <v>39</v>
      </c>
      <c r="O9" s="3" t="s">
        <v>37</v>
      </c>
      <c r="Q9" s="3" t="s">
        <v>38</v>
      </c>
    </row>
    <row r="10" spans="1:17" x14ac:dyDescent="0.3">
      <c r="B10" s="4" t="s">
        <v>25</v>
      </c>
      <c r="C10" s="11">
        <v>10000</v>
      </c>
      <c r="D10" s="12">
        <v>1.5</v>
      </c>
      <c r="E10" s="5">
        <f>C10*D10</f>
        <v>15000</v>
      </c>
      <c r="F10" s="33">
        <v>800</v>
      </c>
      <c r="G10" s="33">
        <v>750</v>
      </c>
      <c r="H10" s="35">
        <f t="shared" ref="H10:M10" si="0">G10</f>
        <v>750</v>
      </c>
      <c r="I10" s="35">
        <f t="shared" si="0"/>
        <v>750</v>
      </c>
      <c r="J10" s="35">
        <f t="shared" si="0"/>
        <v>750</v>
      </c>
      <c r="K10" s="35">
        <f t="shared" si="0"/>
        <v>750</v>
      </c>
      <c r="L10" s="35">
        <f t="shared" si="0"/>
        <v>750</v>
      </c>
      <c r="M10" s="35">
        <f t="shared" si="0"/>
        <v>750</v>
      </c>
      <c r="N10" s="30">
        <f>SUM(F10:M10)</f>
        <v>6050</v>
      </c>
      <c r="O10" s="5">
        <f>N10*D10</f>
        <v>9075</v>
      </c>
      <c r="Q10" s="5">
        <f>E10-O10</f>
        <v>5925</v>
      </c>
    </row>
    <row r="11" spans="1:17" ht="14" customHeight="1" x14ac:dyDescent="0.3">
      <c r="A11" s="82"/>
      <c r="B11" s="4">
        <v>1</v>
      </c>
      <c r="C11" s="11">
        <v>14000</v>
      </c>
      <c r="D11" s="12">
        <v>2.6</v>
      </c>
      <c r="E11" s="5">
        <f t="shared" ref="E11:E13" si="1">C11*D11</f>
        <v>36400</v>
      </c>
      <c r="F11" s="33">
        <v>1000</v>
      </c>
      <c r="G11" s="33">
        <v>1100</v>
      </c>
      <c r="H11" s="35">
        <f t="shared" ref="H11:H17" si="2">G11</f>
        <v>1100</v>
      </c>
      <c r="I11" s="35">
        <f t="shared" ref="I11:M11" si="3">H11</f>
        <v>1100</v>
      </c>
      <c r="J11" s="35">
        <f t="shared" si="3"/>
        <v>1100</v>
      </c>
      <c r="K11" s="35">
        <f t="shared" si="3"/>
        <v>1100</v>
      </c>
      <c r="L11" s="35">
        <f t="shared" si="3"/>
        <v>1100</v>
      </c>
      <c r="M11" s="35">
        <f t="shared" si="3"/>
        <v>1100</v>
      </c>
      <c r="N11" s="30">
        <f t="shared" ref="N11:N17" si="4">SUM(F11:M11)</f>
        <v>8700</v>
      </c>
      <c r="O11" s="5">
        <f t="shared" ref="O11:O17" si="5">N11*D11</f>
        <v>22620</v>
      </c>
      <c r="Q11" s="5">
        <f t="shared" ref="Q11:Q17" si="6">E11-O11</f>
        <v>13780</v>
      </c>
    </row>
    <row r="12" spans="1:17" ht="14" customHeight="1" x14ac:dyDescent="0.3">
      <c r="A12" s="82"/>
      <c r="B12" s="4">
        <v>2</v>
      </c>
      <c r="C12" s="11">
        <v>20000</v>
      </c>
      <c r="D12" s="12">
        <v>2.6</v>
      </c>
      <c r="E12" s="5">
        <f t="shared" si="1"/>
        <v>52000</v>
      </c>
      <c r="F12" s="33">
        <v>1500</v>
      </c>
      <c r="G12" s="33">
        <v>1400</v>
      </c>
      <c r="H12" s="35">
        <f t="shared" si="2"/>
        <v>1400</v>
      </c>
      <c r="I12" s="35">
        <f t="shared" ref="I12:M12" si="7">H12</f>
        <v>1400</v>
      </c>
      <c r="J12" s="35">
        <f t="shared" si="7"/>
        <v>1400</v>
      </c>
      <c r="K12" s="35">
        <f t="shared" si="7"/>
        <v>1400</v>
      </c>
      <c r="L12" s="35">
        <f t="shared" si="7"/>
        <v>1400</v>
      </c>
      <c r="M12" s="35">
        <f t="shared" si="7"/>
        <v>1400</v>
      </c>
      <c r="N12" s="30">
        <f t="shared" si="4"/>
        <v>11300</v>
      </c>
      <c r="O12" s="5">
        <f t="shared" si="5"/>
        <v>29380</v>
      </c>
      <c r="Q12" s="5">
        <f t="shared" si="6"/>
        <v>22620</v>
      </c>
    </row>
    <row r="13" spans="1:17" ht="14" customHeight="1" x14ac:dyDescent="0.3">
      <c r="A13" s="82" t="s">
        <v>24</v>
      </c>
      <c r="B13" s="4">
        <v>3</v>
      </c>
      <c r="C13" s="11">
        <v>15000</v>
      </c>
      <c r="D13" s="12">
        <v>2.6</v>
      </c>
      <c r="E13" s="5">
        <f t="shared" si="1"/>
        <v>39000</v>
      </c>
      <c r="F13" s="33">
        <v>1200</v>
      </c>
      <c r="G13" s="33">
        <v>1250</v>
      </c>
      <c r="H13" s="35">
        <f t="shared" si="2"/>
        <v>1250</v>
      </c>
      <c r="I13" s="35">
        <f t="shared" ref="I13:M13" si="8">H13</f>
        <v>1250</v>
      </c>
      <c r="J13" s="35">
        <f t="shared" si="8"/>
        <v>1250</v>
      </c>
      <c r="K13" s="35">
        <f t="shared" si="8"/>
        <v>1250</v>
      </c>
      <c r="L13" s="35">
        <f t="shared" si="8"/>
        <v>1250</v>
      </c>
      <c r="M13" s="35">
        <f t="shared" si="8"/>
        <v>1250</v>
      </c>
      <c r="N13" s="30">
        <f t="shared" si="4"/>
        <v>9950</v>
      </c>
      <c r="O13" s="5">
        <f>N13*D13</f>
        <v>25870</v>
      </c>
      <c r="Q13" s="5">
        <f t="shared" si="6"/>
        <v>13130</v>
      </c>
    </row>
    <row r="14" spans="1:17" ht="14" customHeight="1" x14ac:dyDescent="0.3">
      <c r="A14" s="91"/>
      <c r="B14" s="4">
        <v>4</v>
      </c>
      <c r="C14" s="11">
        <v>12000</v>
      </c>
      <c r="D14" s="12">
        <v>2.5</v>
      </c>
      <c r="E14" s="5">
        <f>C14*D14</f>
        <v>30000</v>
      </c>
      <c r="F14" s="33">
        <v>1000</v>
      </c>
      <c r="G14" s="33">
        <v>950</v>
      </c>
      <c r="H14" s="35">
        <f t="shared" si="2"/>
        <v>950</v>
      </c>
      <c r="I14" s="35">
        <f t="shared" ref="I14:M14" si="9">H14</f>
        <v>950</v>
      </c>
      <c r="J14" s="35">
        <f t="shared" si="9"/>
        <v>950</v>
      </c>
      <c r="K14" s="35">
        <f t="shared" si="9"/>
        <v>950</v>
      </c>
      <c r="L14" s="35">
        <f t="shared" si="9"/>
        <v>950</v>
      </c>
      <c r="M14" s="35">
        <f t="shared" si="9"/>
        <v>950</v>
      </c>
      <c r="N14" s="30">
        <f t="shared" si="4"/>
        <v>7650</v>
      </c>
      <c r="O14" s="5">
        <f t="shared" si="5"/>
        <v>19125</v>
      </c>
      <c r="Q14" s="5">
        <f>E14-O14</f>
        <v>10875</v>
      </c>
    </row>
    <row r="15" spans="1:17" ht="14" customHeight="1" x14ac:dyDescent="0.3">
      <c r="A15" s="82"/>
      <c r="B15" s="4">
        <v>5</v>
      </c>
      <c r="C15" s="11">
        <v>9000</v>
      </c>
      <c r="D15" s="12">
        <v>2.6</v>
      </c>
      <c r="E15" s="5">
        <f>C15*D15</f>
        <v>23400</v>
      </c>
      <c r="F15" s="33">
        <v>700</v>
      </c>
      <c r="G15" s="33">
        <v>750</v>
      </c>
      <c r="H15" s="35">
        <f t="shared" si="2"/>
        <v>750</v>
      </c>
      <c r="I15" s="35">
        <f t="shared" ref="I15:M15" si="10">H15</f>
        <v>750</v>
      </c>
      <c r="J15" s="35">
        <f t="shared" si="10"/>
        <v>750</v>
      </c>
      <c r="K15" s="35">
        <f t="shared" si="10"/>
        <v>750</v>
      </c>
      <c r="L15" s="35">
        <f t="shared" si="10"/>
        <v>750</v>
      </c>
      <c r="M15" s="35">
        <f t="shared" si="10"/>
        <v>750</v>
      </c>
      <c r="N15" s="30">
        <f t="shared" si="4"/>
        <v>5950</v>
      </c>
      <c r="O15" s="5">
        <f t="shared" si="5"/>
        <v>15470</v>
      </c>
      <c r="Q15" s="5">
        <f t="shared" si="6"/>
        <v>7930</v>
      </c>
    </row>
    <row r="16" spans="1:17" ht="14" customHeight="1" x14ac:dyDescent="0.3">
      <c r="A16" s="82"/>
      <c r="B16" s="4">
        <v>6</v>
      </c>
      <c r="C16" s="11">
        <v>5000</v>
      </c>
      <c r="D16" s="12">
        <v>3.4</v>
      </c>
      <c r="E16" s="5">
        <f t="shared" ref="E16:E17" si="11">C16*D16</f>
        <v>17000</v>
      </c>
      <c r="F16" s="33">
        <v>400</v>
      </c>
      <c r="G16" s="33">
        <v>450</v>
      </c>
      <c r="H16" s="35">
        <f t="shared" si="2"/>
        <v>450</v>
      </c>
      <c r="I16" s="35">
        <f t="shared" ref="I16:M16" si="12">H16</f>
        <v>450</v>
      </c>
      <c r="J16" s="35">
        <f t="shared" si="12"/>
        <v>450</v>
      </c>
      <c r="K16" s="35">
        <f t="shared" si="12"/>
        <v>450</v>
      </c>
      <c r="L16" s="35">
        <f t="shared" si="12"/>
        <v>450</v>
      </c>
      <c r="M16" s="35">
        <f t="shared" si="12"/>
        <v>450</v>
      </c>
      <c r="N16" s="30">
        <f t="shared" si="4"/>
        <v>3550</v>
      </c>
      <c r="O16" s="5">
        <f t="shared" si="5"/>
        <v>12070</v>
      </c>
      <c r="Q16" s="5">
        <f t="shared" si="6"/>
        <v>4930</v>
      </c>
    </row>
    <row r="17" spans="1:18" ht="14.75" customHeight="1" thickBot="1" x14ac:dyDescent="0.35">
      <c r="A17" s="83"/>
      <c r="B17" s="21" t="s">
        <v>3</v>
      </c>
      <c r="C17" s="22">
        <v>2000</v>
      </c>
      <c r="D17" s="23">
        <v>8.8000000000000007</v>
      </c>
      <c r="E17" s="24">
        <f t="shared" si="11"/>
        <v>17600</v>
      </c>
      <c r="F17" s="34">
        <v>150</v>
      </c>
      <c r="G17" s="34">
        <v>200</v>
      </c>
      <c r="H17" s="36">
        <f t="shared" si="2"/>
        <v>200</v>
      </c>
      <c r="I17" s="36">
        <f t="shared" ref="I17:M17" si="13">H17</f>
        <v>200</v>
      </c>
      <c r="J17" s="36">
        <f t="shared" si="13"/>
        <v>200</v>
      </c>
      <c r="K17" s="36">
        <f t="shared" si="13"/>
        <v>200</v>
      </c>
      <c r="L17" s="36">
        <f t="shared" si="13"/>
        <v>200</v>
      </c>
      <c r="M17" s="36">
        <f t="shared" si="13"/>
        <v>200</v>
      </c>
      <c r="N17" s="31">
        <f t="shared" si="4"/>
        <v>1550</v>
      </c>
      <c r="O17" s="24">
        <f t="shared" si="5"/>
        <v>13640.000000000002</v>
      </c>
      <c r="Q17" s="5">
        <f t="shared" si="6"/>
        <v>3959.9999999999982</v>
      </c>
    </row>
    <row r="18" spans="1:18" ht="14.5" thickTop="1" x14ac:dyDescent="0.3">
      <c r="C18" s="28"/>
      <c r="E18" s="13">
        <f>SUM(E10:E17)</f>
        <v>230400</v>
      </c>
      <c r="F18" s="13"/>
      <c r="G18" s="13"/>
      <c r="H18" s="13"/>
      <c r="I18" s="13"/>
      <c r="J18" s="13"/>
      <c r="K18" s="13"/>
      <c r="L18" s="13"/>
      <c r="M18" s="13"/>
      <c r="N18" s="13"/>
      <c r="O18" s="13">
        <f>SUM(O10:O17)</f>
        <v>147250</v>
      </c>
      <c r="Q18" s="7">
        <f>SUM(Q10:Q17)</f>
        <v>83150</v>
      </c>
    </row>
    <row r="19" spans="1:18" x14ac:dyDescent="0.3">
      <c r="C19" s="28"/>
      <c r="D19" s="2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Q19" s="13"/>
    </row>
    <row r="20" spans="1:18" x14ac:dyDescent="0.3">
      <c r="C20" s="2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 s="13"/>
    </row>
    <row r="21" spans="1:18" ht="56" x14ac:dyDescent="0.3">
      <c r="A21" s="3" t="s">
        <v>1</v>
      </c>
      <c r="B21" s="3" t="s">
        <v>2</v>
      </c>
      <c r="C21" s="3" t="s">
        <v>6</v>
      </c>
      <c r="D21" s="3" t="s">
        <v>58</v>
      </c>
      <c r="E21" s="3" t="s">
        <v>69</v>
      </c>
      <c r="F21" s="3" t="s">
        <v>29</v>
      </c>
      <c r="G21" s="3" t="s">
        <v>30</v>
      </c>
      <c r="H21" s="3" t="s">
        <v>32</v>
      </c>
      <c r="I21" s="3" t="s">
        <v>31</v>
      </c>
      <c r="J21" s="3" t="s">
        <v>33</v>
      </c>
      <c r="K21" s="3" t="s">
        <v>35</v>
      </c>
      <c r="L21" s="3" t="s">
        <v>34</v>
      </c>
      <c r="M21" s="3" t="s">
        <v>36</v>
      </c>
      <c r="N21" s="3" t="s">
        <v>39</v>
      </c>
      <c r="O21" s="3" t="s">
        <v>37</v>
      </c>
      <c r="Q21" s="3" t="s">
        <v>38</v>
      </c>
    </row>
    <row r="22" spans="1:18" ht="14" customHeight="1" x14ac:dyDescent="0.3">
      <c r="A22" s="84"/>
      <c r="B22" s="4" t="s">
        <v>25</v>
      </c>
      <c r="C22" s="11">
        <v>10000</v>
      </c>
      <c r="D22" s="12">
        <v>2</v>
      </c>
      <c r="E22" s="5">
        <f t="shared" ref="E22:E24" si="14">C22*D22</f>
        <v>20000</v>
      </c>
      <c r="F22" s="12">
        <v>800</v>
      </c>
      <c r="G22" s="12">
        <v>750</v>
      </c>
      <c r="H22" s="35">
        <f t="shared" ref="H22:M22" si="15">G22</f>
        <v>750</v>
      </c>
      <c r="I22" s="35">
        <f t="shared" si="15"/>
        <v>750</v>
      </c>
      <c r="J22" s="35">
        <f t="shared" si="15"/>
        <v>750</v>
      </c>
      <c r="K22" s="35">
        <f t="shared" si="15"/>
        <v>750</v>
      </c>
      <c r="L22" s="35">
        <f t="shared" si="15"/>
        <v>750</v>
      </c>
      <c r="M22" s="35">
        <f t="shared" si="15"/>
        <v>750</v>
      </c>
      <c r="N22" s="30">
        <f>SUM(F22:M22)</f>
        <v>6050</v>
      </c>
      <c r="O22" s="5">
        <f>N22*D22</f>
        <v>12100</v>
      </c>
      <c r="Q22" s="5">
        <f t="shared" ref="Q22:Q29" si="16">E22-O22</f>
        <v>7900</v>
      </c>
    </row>
    <row r="23" spans="1:18" ht="14" customHeight="1" x14ac:dyDescent="0.3">
      <c r="A23" s="82"/>
      <c r="B23" s="4">
        <v>1</v>
      </c>
      <c r="C23" s="11">
        <v>14000</v>
      </c>
      <c r="D23" s="12">
        <v>2</v>
      </c>
      <c r="E23" s="5">
        <f t="shared" si="14"/>
        <v>28000</v>
      </c>
      <c r="F23" s="12">
        <v>1000</v>
      </c>
      <c r="G23" s="12">
        <v>1100</v>
      </c>
      <c r="H23" s="35">
        <f t="shared" ref="H23:M23" si="17">G23</f>
        <v>1100</v>
      </c>
      <c r="I23" s="35">
        <f t="shared" si="17"/>
        <v>1100</v>
      </c>
      <c r="J23" s="35">
        <f t="shared" si="17"/>
        <v>1100</v>
      </c>
      <c r="K23" s="35">
        <f t="shared" si="17"/>
        <v>1100</v>
      </c>
      <c r="L23" s="35">
        <f t="shared" si="17"/>
        <v>1100</v>
      </c>
      <c r="M23" s="35">
        <f t="shared" si="17"/>
        <v>1100</v>
      </c>
      <c r="N23" s="30">
        <f t="shared" ref="N23:N29" si="18">SUM(F23:M23)</f>
        <v>8700</v>
      </c>
      <c r="O23" s="5">
        <f t="shared" ref="O23:O24" si="19">N23*D23</f>
        <v>17400</v>
      </c>
      <c r="Q23" s="5">
        <f t="shared" si="16"/>
        <v>10600</v>
      </c>
    </row>
    <row r="24" spans="1:18" ht="14" customHeight="1" x14ac:dyDescent="0.3">
      <c r="A24" s="82"/>
      <c r="B24" s="4">
        <v>2</v>
      </c>
      <c r="C24" s="11">
        <v>20000</v>
      </c>
      <c r="D24" s="12">
        <v>2</v>
      </c>
      <c r="E24" s="5">
        <f t="shared" si="14"/>
        <v>40000</v>
      </c>
      <c r="F24" s="12">
        <v>1500</v>
      </c>
      <c r="G24" s="12">
        <v>1400</v>
      </c>
      <c r="H24" s="35">
        <f t="shared" ref="H24:M24" si="20">G24</f>
        <v>1400</v>
      </c>
      <c r="I24" s="35">
        <f t="shared" si="20"/>
        <v>1400</v>
      </c>
      <c r="J24" s="35">
        <f t="shared" si="20"/>
        <v>1400</v>
      </c>
      <c r="K24" s="35">
        <f t="shared" si="20"/>
        <v>1400</v>
      </c>
      <c r="L24" s="35">
        <f t="shared" si="20"/>
        <v>1400</v>
      </c>
      <c r="M24" s="35">
        <f t="shared" si="20"/>
        <v>1400</v>
      </c>
      <c r="N24" s="30">
        <f t="shared" si="18"/>
        <v>11300</v>
      </c>
      <c r="O24" s="5">
        <f t="shared" si="19"/>
        <v>22600</v>
      </c>
      <c r="Q24" s="5">
        <f t="shared" si="16"/>
        <v>17400</v>
      </c>
    </row>
    <row r="25" spans="1:18" ht="14" customHeight="1" x14ac:dyDescent="0.3">
      <c r="A25" s="82" t="s">
        <v>27</v>
      </c>
      <c r="B25" s="4">
        <v>3</v>
      </c>
      <c r="C25" s="11">
        <v>15000</v>
      </c>
      <c r="D25" s="12">
        <v>2</v>
      </c>
      <c r="E25" s="5">
        <f>C25*D25</f>
        <v>30000</v>
      </c>
      <c r="F25" s="12">
        <v>1200</v>
      </c>
      <c r="G25" s="12">
        <v>1250</v>
      </c>
      <c r="H25" s="35">
        <f t="shared" ref="H25:M25" si="21">G25</f>
        <v>1250</v>
      </c>
      <c r="I25" s="35">
        <f t="shared" si="21"/>
        <v>1250</v>
      </c>
      <c r="J25" s="35">
        <f t="shared" si="21"/>
        <v>1250</v>
      </c>
      <c r="K25" s="35">
        <f t="shared" si="21"/>
        <v>1250</v>
      </c>
      <c r="L25" s="35">
        <f t="shared" si="21"/>
        <v>1250</v>
      </c>
      <c r="M25" s="35">
        <f t="shared" si="21"/>
        <v>1250</v>
      </c>
      <c r="N25" s="30">
        <f t="shared" si="18"/>
        <v>9950</v>
      </c>
      <c r="O25" s="5">
        <f>N25*D25</f>
        <v>19900</v>
      </c>
      <c r="Q25" s="5">
        <f t="shared" si="16"/>
        <v>10100</v>
      </c>
    </row>
    <row r="26" spans="1:18" ht="14" customHeight="1" x14ac:dyDescent="0.3">
      <c r="A26" s="82"/>
      <c r="B26" s="4">
        <v>4</v>
      </c>
      <c r="C26" s="11">
        <v>12000</v>
      </c>
      <c r="D26" s="12">
        <v>2.5499999999999998</v>
      </c>
      <c r="E26" s="5">
        <f t="shared" ref="E26:E29" si="22">C26*D26</f>
        <v>30599.999999999996</v>
      </c>
      <c r="F26" s="12">
        <v>1000</v>
      </c>
      <c r="G26" s="12">
        <v>950</v>
      </c>
      <c r="H26" s="35">
        <f t="shared" ref="H26:M26" si="23">G26</f>
        <v>950</v>
      </c>
      <c r="I26" s="35">
        <f t="shared" si="23"/>
        <v>950</v>
      </c>
      <c r="J26" s="35">
        <f t="shared" si="23"/>
        <v>950</v>
      </c>
      <c r="K26" s="35">
        <f t="shared" si="23"/>
        <v>950</v>
      </c>
      <c r="L26" s="35">
        <f t="shared" si="23"/>
        <v>950</v>
      </c>
      <c r="M26" s="35">
        <f t="shared" si="23"/>
        <v>950</v>
      </c>
      <c r="N26" s="30">
        <f t="shared" si="18"/>
        <v>7650</v>
      </c>
      <c r="O26" s="5">
        <f t="shared" ref="O26:O29" si="24">N26*D26</f>
        <v>19507.5</v>
      </c>
      <c r="Q26" s="5">
        <f t="shared" si="16"/>
        <v>11092.499999999996</v>
      </c>
    </row>
    <row r="27" spans="1:18" ht="14" customHeight="1" x14ac:dyDescent="0.3">
      <c r="A27" s="82"/>
      <c r="B27" s="4">
        <v>5</v>
      </c>
      <c r="C27" s="11">
        <v>9000</v>
      </c>
      <c r="D27" s="12">
        <v>3.15</v>
      </c>
      <c r="E27" s="5">
        <f t="shared" si="22"/>
        <v>28350</v>
      </c>
      <c r="F27" s="12">
        <v>700</v>
      </c>
      <c r="G27" s="12">
        <v>750</v>
      </c>
      <c r="H27" s="35">
        <f t="shared" ref="H27:M27" si="25">G27</f>
        <v>750</v>
      </c>
      <c r="I27" s="35">
        <f t="shared" si="25"/>
        <v>750</v>
      </c>
      <c r="J27" s="35">
        <f t="shared" si="25"/>
        <v>750</v>
      </c>
      <c r="K27" s="35">
        <f t="shared" si="25"/>
        <v>750</v>
      </c>
      <c r="L27" s="35">
        <f t="shared" si="25"/>
        <v>750</v>
      </c>
      <c r="M27" s="35">
        <f t="shared" si="25"/>
        <v>750</v>
      </c>
      <c r="N27" s="30">
        <f t="shared" si="18"/>
        <v>5950</v>
      </c>
      <c r="O27" s="5">
        <f t="shared" si="24"/>
        <v>18742.5</v>
      </c>
      <c r="Q27" s="5">
        <f t="shared" si="16"/>
        <v>9607.5</v>
      </c>
    </row>
    <row r="28" spans="1:18" ht="14" customHeight="1" x14ac:dyDescent="0.3">
      <c r="A28" s="82"/>
      <c r="B28" s="4">
        <v>6</v>
      </c>
      <c r="C28" s="11">
        <v>7000</v>
      </c>
      <c r="D28" s="12">
        <v>3.7</v>
      </c>
      <c r="E28" s="5">
        <f t="shared" si="22"/>
        <v>25900</v>
      </c>
      <c r="F28" s="12">
        <v>400</v>
      </c>
      <c r="G28" s="12">
        <v>450</v>
      </c>
      <c r="H28" s="35">
        <f t="shared" ref="H28:M28" si="26">G28</f>
        <v>450</v>
      </c>
      <c r="I28" s="35">
        <f t="shared" si="26"/>
        <v>450</v>
      </c>
      <c r="J28" s="35">
        <f t="shared" si="26"/>
        <v>450</v>
      </c>
      <c r="K28" s="35">
        <f t="shared" si="26"/>
        <v>450</v>
      </c>
      <c r="L28" s="35">
        <f t="shared" si="26"/>
        <v>450</v>
      </c>
      <c r="M28" s="35">
        <f t="shared" si="26"/>
        <v>450</v>
      </c>
      <c r="N28" s="30">
        <f t="shared" si="18"/>
        <v>3550</v>
      </c>
      <c r="O28" s="5">
        <f t="shared" si="24"/>
        <v>13135</v>
      </c>
      <c r="Q28" s="5">
        <f t="shared" si="16"/>
        <v>12765</v>
      </c>
    </row>
    <row r="29" spans="1:18" ht="14.75" customHeight="1" thickBot="1" x14ac:dyDescent="0.35">
      <c r="A29" s="83"/>
      <c r="B29" s="21" t="s">
        <v>3</v>
      </c>
      <c r="C29" s="22">
        <v>3000</v>
      </c>
      <c r="D29" s="23">
        <v>6.6</v>
      </c>
      <c r="E29" s="24">
        <f t="shared" si="22"/>
        <v>19800</v>
      </c>
      <c r="F29" s="23">
        <v>150</v>
      </c>
      <c r="G29" s="23">
        <v>200</v>
      </c>
      <c r="H29" s="36">
        <f t="shared" ref="H29:M29" si="27">G29</f>
        <v>200</v>
      </c>
      <c r="I29" s="36">
        <f t="shared" si="27"/>
        <v>200</v>
      </c>
      <c r="J29" s="36">
        <f t="shared" si="27"/>
        <v>200</v>
      </c>
      <c r="K29" s="36">
        <f t="shared" si="27"/>
        <v>200</v>
      </c>
      <c r="L29" s="36">
        <f t="shared" si="27"/>
        <v>200</v>
      </c>
      <c r="M29" s="36">
        <f t="shared" si="27"/>
        <v>200</v>
      </c>
      <c r="N29" s="31">
        <f t="shared" si="18"/>
        <v>1550</v>
      </c>
      <c r="O29" s="24">
        <f t="shared" si="24"/>
        <v>10230</v>
      </c>
      <c r="Q29" s="5">
        <f t="shared" si="16"/>
        <v>9570</v>
      </c>
    </row>
    <row r="30" spans="1:18" ht="14.5" thickTop="1" x14ac:dyDescent="0.3">
      <c r="C30" s="28"/>
      <c r="E30" s="13">
        <f>SUM(E22:E29)</f>
        <v>222650</v>
      </c>
      <c r="F30" s="13"/>
      <c r="G30" s="13"/>
      <c r="H30" s="13"/>
      <c r="I30" s="13"/>
      <c r="J30" s="13"/>
      <c r="K30" s="13"/>
      <c r="L30" s="13"/>
      <c r="M30" s="13"/>
      <c r="N30" s="13"/>
      <c r="O30" s="13">
        <f>SUM(O22:O29)</f>
        <v>133615</v>
      </c>
      <c r="Q30" s="7">
        <f>SUM(Q22:Q29)</f>
        <v>89035</v>
      </c>
    </row>
    <row r="31" spans="1:18" ht="14.5" thickBot="1" x14ac:dyDescent="0.3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4.5" thickTop="1" x14ac:dyDescent="0.3">
      <c r="A32" s="1" t="s">
        <v>40</v>
      </c>
      <c r="Q32" s="37">
        <v>5000</v>
      </c>
    </row>
    <row r="35" spans="3:17" ht="14.5" thickBot="1" x14ac:dyDescent="0.35"/>
    <row r="36" spans="3:17" ht="14.5" thickBot="1" x14ac:dyDescent="0.35">
      <c r="C36" s="28"/>
      <c r="E36" s="8">
        <f>E18+E30</f>
        <v>453050</v>
      </c>
      <c r="F36" s="13"/>
      <c r="G36" s="13"/>
      <c r="H36" s="13"/>
      <c r="I36" s="13"/>
      <c r="J36" s="13"/>
      <c r="K36" s="13"/>
      <c r="L36" s="13"/>
      <c r="M36" s="13"/>
      <c r="N36" s="13"/>
      <c r="O36" s="8">
        <f>O18+O30+O32</f>
        <v>280865</v>
      </c>
      <c r="Q36" s="8">
        <f>Q18+Q30+Q32</f>
        <v>177185</v>
      </c>
    </row>
    <row r="37" spans="3:17" x14ac:dyDescent="0.3">
      <c r="C37" s="29"/>
    </row>
    <row r="38" spans="3:17" x14ac:dyDescent="0.3">
      <c r="C38" s="29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92" orientation="landscape" r:id="rId1"/>
  <rowBreaks count="1" manualBreakCount="1">
    <brk id="20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"/>
  <sheetViews>
    <sheetView zoomScale="90" zoomScaleNormal="90" workbookViewId="0">
      <selection activeCell="C17" sqref="C17"/>
    </sheetView>
  </sheetViews>
  <sheetFormatPr baseColWidth="10" defaultColWidth="10.6328125" defaultRowHeight="14" x14ac:dyDescent="0.3"/>
  <cols>
    <col min="1" max="1" width="15.36328125" style="1" customWidth="1"/>
    <col min="2" max="2" width="39.6328125" style="1" customWidth="1"/>
    <col min="3" max="3" width="10.6328125" style="1" customWidth="1"/>
    <col min="4" max="4" width="13.453125" style="1" customWidth="1"/>
    <col min="5" max="15" width="17.453125" style="1" customWidth="1"/>
    <col min="16" max="16" width="6.36328125" style="1" customWidth="1"/>
    <col min="17" max="17" width="18.6328125" style="1" customWidth="1"/>
    <col min="18" max="18" width="11.54296875" style="1" bestFit="1" customWidth="1"/>
    <col min="19" max="19" width="13.6328125" style="1" bestFit="1" customWidth="1"/>
    <col min="20" max="16384" width="10.6328125" style="1"/>
  </cols>
  <sheetData>
    <row r="1" spans="1:19" ht="20" x14ac:dyDescent="0.4">
      <c r="A1" s="2" t="s">
        <v>0</v>
      </c>
    </row>
    <row r="3" spans="1:19" ht="18" x14ac:dyDescent="0.4">
      <c r="A3" s="6" t="s">
        <v>4</v>
      </c>
      <c r="C3" s="6" t="s">
        <v>28</v>
      </c>
    </row>
    <row r="5" spans="1:19" ht="15.5" x14ac:dyDescent="0.3">
      <c r="A5" s="9" t="s">
        <v>11</v>
      </c>
    </row>
    <row r="6" spans="1:19" ht="15.5" x14ac:dyDescent="0.3">
      <c r="A6" s="78" t="s">
        <v>89</v>
      </c>
    </row>
    <row r="8" spans="1:19" ht="76.25" customHeight="1" x14ac:dyDescent="0.3">
      <c r="A8" s="3" t="s">
        <v>1</v>
      </c>
      <c r="B8" s="3" t="s">
        <v>2</v>
      </c>
      <c r="C8" s="3" t="s">
        <v>6</v>
      </c>
      <c r="D8" s="3" t="s">
        <v>59</v>
      </c>
      <c r="E8" s="3" t="s">
        <v>69</v>
      </c>
      <c r="F8" s="3" t="s">
        <v>29</v>
      </c>
      <c r="G8" s="3" t="s">
        <v>30</v>
      </c>
      <c r="H8" s="3" t="s">
        <v>32</v>
      </c>
      <c r="I8" s="3" t="s">
        <v>31</v>
      </c>
      <c r="J8" s="3" t="s">
        <v>33</v>
      </c>
      <c r="K8" s="3" t="s">
        <v>35</v>
      </c>
      <c r="L8" s="3" t="s">
        <v>34</v>
      </c>
      <c r="M8" s="3" t="s">
        <v>36</v>
      </c>
      <c r="N8" s="3" t="s">
        <v>39</v>
      </c>
      <c r="O8" s="3" t="s">
        <v>37</v>
      </c>
      <c r="Q8" s="3" t="s">
        <v>38</v>
      </c>
    </row>
    <row r="9" spans="1:19" ht="14" customHeight="1" x14ac:dyDescent="0.3">
      <c r="A9" s="82"/>
      <c r="B9" s="4">
        <v>1</v>
      </c>
      <c r="C9" s="47">
        <v>600</v>
      </c>
      <c r="D9" s="19">
        <v>62.5</v>
      </c>
      <c r="E9" s="20">
        <f t="shared" ref="E9:E10" si="0">C9*D9</f>
        <v>37500</v>
      </c>
      <c r="F9" s="48">
        <v>50</v>
      </c>
      <c r="G9" s="48">
        <v>60</v>
      </c>
      <c r="H9" s="49">
        <f t="shared" ref="H9:M15" si="1">G9</f>
        <v>60</v>
      </c>
      <c r="I9" s="49">
        <f t="shared" si="1"/>
        <v>60</v>
      </c>
      <c r="J9" s="49">
        <f t="shared" si="1"/>
        <v>60</v>
      </c>
      <c r="K9" s="49">
        <f t="shared" si="1"/>
        <v>60</v>
      </c>
      <c r="L9" s="49">
        <f t="shared" si="1"/>
        <v>60</v>
      </c>
      <c r="M9" s="49">
        <f t="shared" si="1"/>
        <v>60</v>
      </c>
      <c r="N9" s="50">
        <f>SUM(F9:M9)</f>
        <v>470</v>
      </c>
      <c r="O9" s="20">
        <f>N9*D9</f>
        <v>29375</v>
      </c>
      <c r="P9" s="51"/>
      <c r="Q9" s="20">
        <f>E9-O9</f>
        <v>8125</v>
      </c>
    </row>
    <row r="10" spans="1:19" ht="14" customHeight="1" x14ac:dyDescent="0.3">
      <c r="A10" s="82"/>
      <c r="B10" s="4">
        <v>2</v>
      </c>
      <c r="C10" s="47">
        <v>800</v>
      </c>
      <c r="D10" s="19">
        <v>48</v>
      </c>
      <c r="E10" s="20">
        <f t="shared" si="0"/>
        <v>38400</v>
      </c>
      <c r="F10" s="48">
        <v>60</v>
      </c>
      <c r="G10" s="48">
        <v>60</v>
      </c>
      <c r="H10" s="49">
        <f t="shared" si="1"/>
        <v>60</v>
      </c>
      <c r="I10" s="49">
        <f t="shared" si="1"/>
        <v>60</v>
      </c>
      <c r="J10" s="49">
        <f t="shared" si="1"/>
        <v>60</v>
      </c>
      <c r="K10" s="49">
        <f t="shared" si="1"/>
        <v>60</v>
      </c>
      <c r="L10" s="49">
        <f t="shared" si="1"/>
        <v>60</v>
      </c>
      <c r="M10" s="49">
        <f t="shared" si="1"/>
        <v>60</v>
      </c>
      <c r="N10" s="50">
        <f t="shared" ref="N10:N15" si="2">SUM(F10:M10)</f>
        <v>480</v>
      </c>
      <c r="O10" s="20">
        <f t="shared" ref="O10:O15" si="3">N10*D10</f>
        <v>23040</v>
      </c>
      <c r="P10" s="51"/>
      <c r="Q10" s="20">
        <f t="shared" ref="Q10:Q15" si="4">E10-O10</f>
        <v>15360</v>
      </c>
    </row>
    <row r="11" spans="1:19" ht="14" customHeight="1" x14ac:dyDescent="0.3">
      <c r="A11" s="82"/>
      <c r="B11" s="4">
        <v>3</v>
      </c>
      <c r="C11" s="47">
        <v>1000</v>
      </c>
      <c r="D11" s="19">
        <v>45</v>
      </c>
      <c r="E11" s="20">
        <f t="shared" ref="E11:E12" si="5">C11*D11</f>
        <v>45000</v>
      </c>
      <c r="F11" s="48">
        <v>80</v>
      </c>
      <c r="G11" s="48">
        <v>70</v>
      </c>
      <c r="H11" s="49">
        <f t="shared" si="1"/>
        <v>70</v>
      </c>
      <c r="I11" s="49">
        <f t="shared" si="1"/>
        <v>70</v>
      </c>
      <c r="J11" s="49">
        <f t="shared" si="1"/>
        <v>70</v>
      </c>
      <c r="K11" s="49">
        <f t="shared" si="1"/>
        <v>70</v>
      </c>
      <c r="L11" s="49">
        <f t="shared" si="1"/>
        <v>70</v>
      </c>
      <c r="M11" s="49">
        <f t="shared" si="1"/>
        <v>70</v>
      </c>
      <c r="N11" s="50">
        <f t="shared" si="2"/>
        <v>570</v>
      </c>
      <c r="O11" s="20">
        <f>N11*D11</f>
        <v>25650</v>
      </c>
      <c r="P11" s="51"/>
      <c r="Q11" s="20">
        <f t="shared" si="4"/>
        <v>19350</v>
      </c>
    </row>
    <row r="12" spans="1:19" ht="14" customHeight="1" x14ac:dyDescent="0.3">
      <c r="A12" s="82" t="s">
        <v>41</v>
      </c>
      <c r="B12" s="4">
        <v>4</v>
      </c>
      <c r="C12" s="47">
        <v>1200</v>
      </c>
      <c r="D12" s="19">
        <v>30</v>
      </c>
      <c r="E12" s="20">
        <f t="shared" si="5"/>
        <v>36000</v>
      </c>
      <c r="F12" s="48">
        <v>100</v>
      </c>
      <c r="G12" s="48">
        <v>90</v>
      </c>
      <c r="H12" s="49">
        <f t="shared" si="1"/>
        <v>90</v>
      </c>
      <c r="I12" s="49">
        <f t="shared" si="1"/>
        <v>90</v>
      </c>
      <c r="J12" s="49">
        <f t="shared" si="1"/>
        <v>90</v>
      </c>
      <c r="K12" s="49">
        <f t="shared" si="1"/>
        <v>90</v>
      </c>
      <c r="L12" s="49">
        <f t="shared" si="1"/>
        <v>90</v>
      </c>
      <c r="M12" s="49">
        <f t="shared" si="1"/>
        <v>90</v>
      </c>
      <c r="N12" s="50">
        <f t="shared" si="2"/>
        <v>730</v>
      </c>
      <c r="O12" s="20">
        <f t="shared" si="3"/>
        <v>21900</v>
      </c>
      <c r="P12" s="51"/>
      <c r="Q12" s="20">
        <f t="shared" si="4"/>
        <v>14100</v>
      </c>
    </row>
    <row r="13" spans="1:19" ht="15" customHeight="1" x14ac:dyDescent="0.3">
      <c r="A13" s="82"/>
      <c r="B13" s="4">
        <v>5</v>
      </c>
      <c r="C13" s="47">
        <v>1100</v>
      </c>
      <c r="D13" s="19">
        <v>66</v>
      </c>
      <c r="E13" s="20">
        <f>C13*D13</f>
        <v>72600</v>
      </c>
      <c r="F13" s="48">
        <v>90</v>
      </c>
      <c r="G13" s="48">
        <v>80</v>
      </c>
      <c r="H13" s="49">
        <f t="shared" si="1"/>
        <v>80</v>
      </c>
      <c r="I13" s="49">
        <f t="shared" si="1"/>
        <v>80</v>
      </c>
      <c r="J13" s="49">
        <f t="shared" si="1"/>
        <v>80</v>
      </c>
      <c r="K13" s="49">
        <f t="shared" si="1"/>
        <v>80</v>
      </c>
      <c r="L13" s="49">
        <f t="shared" si="1"/>
        <v>80</v>
      </c>
      <c r="M13" s="49">
        <f t="shared" si="1"/>
        <v>80</v>
      </c>
      <c r="N13" s="50">
        <f>SUM(F13:M13)</f>
        <v>650</v>
      </c>
      <c r="O13" s="20">
        <f t="shared" si="3"/>
        <v>42900</v>
      </c>
      <c r="P13" s="51"/>
      <c r="Q13" s="20">
        <f t="shared" si="4"/>
        <v>29700</v>
      </c>
    </row>
    <row r="14" spans="1:19" ht="14" customHeight="1" x14ac:dyDescent="0.3">
      <c r="A14" s="82"/>
      <c r="B14" s="4">
        <v>6</v>
      </c>
      <c r="C14" s="47">
        <v>700</v>
      </c>
      <c r="D14" s="19">
        <v>75</v>
      </c>
      <c r="E14" s="20">
        <f>C14*D14</f>
        <v>52500</v>
      </c>
      <c r="F14" s="48">
        <v>50</v>
      </c>
      <c r="G14" s="48">
        <v>40</v>
      </c>
      <c r="H14" s="49">
        <f t="shared" si="1"/>
        <v>40</v>
      </c>
      <c r="I14" s="49">
        <f t="shared" si="1"/>
        <v>40</v>
      </c>
      <c r="J14" s="49">
        <f t="shared" si="1"/>
        <v>40</v>
      </c>
      <c r="K14" s="49">
        <f t="shared" si="1"/>
        <v>40</v>
      </c>
      <c r="L14" s="49">
        <f t="shared" si="1"/>
        <v>40</v>
      </c>
      <c r="M14" s="49">
        <f t="shared" si="1"/>
        <v>40</v>
      </c>
      <c r="N14" s="50">
        <f t="shared" si="2"/>
        <v>330</v>
      </c>
      <c r="O14" s="20">
        <f t="shared" si="3"/>
        <v>24750</v>
      </c>
      <c r="P14" s="51"/>
      <c r="Q14" s="20">
        <f t="shared" si="4"/>
        <v>27750</v>
      </c>
    </row>
    <row r="15" spans="1:19" ht="14.5" customHeight="1" thickBot="1" x14ac:dyDescent="0.35">
      <c r="A15" s="83"/>
      <c r="B15" s="21" t="s">
        <v>3</v>
      </c>
      <c r="C15" s="52">
        <v>500</v>
      </c>
      <c r="D15" s="25">
        <v>174</v>
      </c>
      <c r="E15" s="26">
        <f t="shared" ref="E15" si="6">C15*D15</f>
        <v>87000</v>
      </c>
      <c r="F15" s="53">
        <v>40</v>
      </c>
      <c r="G15" s="53">
        <v>30</v>
      </c>
      <c r="H15" s="54">
        <f t="shared" si="1"/>
        <v>30</v>
      </c>
      <c r="I15" s="54">
        <f t="shared" si="1"/>
        <v>30</v>
      </c>
      <c r="J15" s="54">
        <f t="shared" si="1"/>
        <v>30</v>
      </c>
      <c r="K15" s="54">
        <f t="shared" si="1"/>
        <v>30</v>
      </c>
      <c r="L15" s="54">
        <f t="shared" si="1"/>
        <v>30</v>
      </c>
      <c r="M15" s="54">
        <f t="shared" si="1"/>
        <v>30</v>
      </c>
      <c r="N15" s="55">
        <f t="shared" si="2"/>
        <v>250</v>
      </c>
      <c r="O15" s="26">
        <f t="shared" si="3"/>
        <v>43500</v>
      </c>
      <c r="P15" s="51"/>
      <c r="Q15" s="26">
        <f t="shared" si="4"/>
        <v>43500</v>
      </c>
    </row>
    <row r="16" spans="1:19" ht="14.5" thickTop="1" x14ac:dyDescent="0.3">
      <c r="A16" s="94"/>
      <c r="B16" s="51"/>
      <c r="C16" s="56"/>
      <c r="D16" s="51"/>
      <c r="E16" s="57">
        <f>SUM(E9:E15)</f>
        <v>369000</v>
      </c>
      <c r="F16" s="57"/>
      <c r="G16" s="57"/>
      <c r="H16" s="57"/>
      <c r="I16" s="57"/>
      <c r="J16" s="57"/>
      <c r="K16" s="57"/>
      <c r="L16" s="57"/>
      <c r="M16" s="57"/>
      <c r="N16" s="57"/>
      <c r="O16" s="57">
        <f>SUM(O8:O15)</f>
        <v>211115</v>
      </c>
      <c r="P16" s="51"/>
      <c r="Q16" s="57">
        <f>SUM(Q9:Q15)</f>
        <v>157885</v>
      </c>
      <c r="S16" s="13"/>
    </row>
    <row r="17" spans="1:19" x14ac:dyDescent="0.3">
      <c r="C17" s="2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Q17" s="13"/>
      <c r="S17" s="13"/>
    </row>
    <row r="18" spans="1:19" x14ac:dyDescent="0.3">
      <c r="C18" s="2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13"/>
      <c r="S18" s="13"/>
    </row>
    <row r="19" spans="1:19" ht="76.25" customHeight="1" x14ac:dyDescent="0.3">
      <c r="A19" s="3" t="s">
        <v>1</v>
      </c>
      <c r="B19" s="3" t="s">
        <v>2</v>
      </c>
      <c r="C19" s="3" t="s">
        <v>6</v>
      </c>
      <c r="D19" s="3" t="s">
        <v>59</v>
      </c>
      <c r="E19" s="3" t="s">
        <v>69</v>
      </c>
      <c r="F19" s="3" t="s">
        <v>29</v>
      </c>
      <c r="G19" s="3" t="s">
        <v>30</v>
      </c>
      <c r="H19" s="3" t="s">
        <v>32</v>
      </c>
      <c r="I19" s="3" t="s">
        <v>31</v>
      </c>
      <c r="J19" s="3" t="s">
        <v>33</v>
      </c>
      <c r="K19" s="3" t="s">
        <v>35</v>
      </c>
      <c r="L19" s="3" t="s">
        <v>34</v>
      </c>
      <c r="M19" s="3" t="s">
        <v>36</v>
      </c>
      <c r="N19" s="3" t="s">
        <v>39</v>
      </c>
      <c r="O19" s="3" t="s">
        <v>37</v>
      </c>
      <c r="Q19" s="3" t="s">
        <v>8</v>
      </c>
    </row>
    <row r="20" spans="1:19" ht="14" customHeight="1" x14ac:dyDescent="0.3">
      <c r="A20" s="92"/>
      <c r="B20" s="4">
        <v>1</v>
      </c>
      <c r="C20" s="47">
        <v>600</v>
      </c>
      <c r="D20" s="19">
        <v>49.5</v>
      </c>
      <c r="E20" s="20">
        <f t="shared" ref="E20:E23" si="7">C20*D20</f>
        <v>29700</v>
      </c>
      <c r="F20" s="48">
        <v>50</v>
      </c>
      <c r="G20" s="48">
        <v>60</v>
      </c>
      <c r="H20" s="49">
        <f t="shared" ref="H20:M20" si="8">G20</f>
        <v>60</v>
      </c>
      <c r="I20" s="49">
        <f t="shared" si="8"/>
        <v>60</v>
      </c>
      <c r="J20" s="49">
        <f t="shared" si="8"/>
        <v>60</v>
      </c>
      <c r="K20" s="49">
        <f t="shared" si="8"/>
        <v>60</v>
      </c>
      <c r="L20" s="49">
        <f t="shared" si="8"/>
        <v>60</v>
      </c>
      <c r="M20" s="49">
        <f t="shared" si="8"/>
        <v>60</v>
      </c>
      <c r="N20" s="50">
        <f>SUM(F20:M20)</f>
        <v>470</v>
      </c>
      <c r="O20" s="20">
        <f>N20*D20</f>
        <v>23265</v>
      </c>
      <c r="P20" s="51"/>
      <c r="Q20" s="20">
        <f>E20-O20</f>
        <v>6435</v>
      </c>
    </row>
    <row r="21" spans="1:19" ht="14" customHeight="1" x14ac:dyDescent="0.3">
      <c r="A21" s="85"/>
      <c r="B21" s="4">
        <v>2</v>
      </c>
      <c r="C21" s="47">
        <v>800</v>
      </c>
      <c r="D21" s="19">
        <v>46.5</v>
      </c>
      <c r="E21" s="20">
        <f t="shared" si="7"/>
        <v>37200</v>
      </c>
      <c r="F21" s="48">
        <v>60</v>
      </c>
      <c r="G21" s="48">
        <v>60</v>
      </c>
      <c r="H21" s="49">
        <f t="shared" ref="H21:M21" si="9">G21</f>
        <v>60</v>
      </c>
      <c r="I21" s="49">
        <f t="shared" si="9"/>
        <v>60</v>
      </c>
      <c r="J21" s="49">
        <f t="shared" si="9"/>
        <v>60</v>
      </c>
      <c r="K21" s="49">
        <f t="shared" si="9"/>
        <v>60</v>
      </c>
      <c r="L21" s="49">
        <f t="shared" si="9"/>
        <v>60</v>
      </c>
      <c r="M21" s="49">
        <f t="shared" si="9"/>
        <v>60</v>
      </c>
      <c r="N21" s="50">
        <f t="shared" ref="N21:N23" si="10">SUM(F21:M21)</f>
        <v>480</v>
      </c>
      <c r="O21" s="20">
        <f t="shared" ref="O21" si="11">N21*D21</f>
        <v>22320</v>
      </c>
      <c r="P21" s="51"/>
      <c r="Q21" s="20">
        <f t="shared" ref="Q21:Q26" si="12">E21-O21</f>
        <v>14880</v>
      </c>
    </row>
    <row r="22" spans="1:19" ht="14" customHeight="1" x14ac:dyDescent="0.3">
      <c r="A22" s="85" t="s">
        <v>94</v>
      </c>
      <c r="B22" s="4">
        <v>3</v>
      </c>
      <c r="C22" s="47">
        <v>1000</v>
      </c>
      <c r="D22" s="19">
        <v>35</v>
      </c>
      <c r="E22" s="20">
        <f t="shared" si="7"/>
        <v>35000</v>
      </c>
      <c r="F22" s="48">
        <v>80</v>
      </c>
      <c r="G22" s="48">
        <v>70</v>
      </c>
      <c r="H22" s="49">
        <f t="shared" ref="H22:M22" si="13">G22</f>
        <v>70</v>
      </c>
      <c r="I22" s="49">
        <f t="shared" si="13"/>
        <v>70</v>
      </c>
      <c r="J22" s="49">
        <f t="shared" si="13"/>
        <v>70</v>
      </c>
      <c r="K22" s="49">
        <f t="shared" si="13"/>
        <v>70</v>
      </c>
      <c r="L22" s="49">
        <f t="shared" si="13"/>
        <v>70</v>
      </c>
      <c r="M22" s="49">
        <f t="shared" si="13"/>
        <v>70</v>
      </c>
      <c r="N22" s="50">
        <f t="shared" si="10"/>
        <v>570</v>
      </c>
      <c r="O22" s="20">
        <f>N22*D22</f>
        <v>19950</v>
      </c>
      <c r="P22" s="51"/>
      <c r="Q22" s="20">
        <f t="shared" si="12"/>
        <v>15050</v>
      </c>
    </row>
    <row r="23" spans="1:19" ht="14" customHeight="1" x14ac:dyDescent="0.3">
      <c r="A23" s="93" t="s">
        <v>95</v>
      </c>
      <c r="B23" s="4">
        <v>4</v>
      </c>
      <c r="C23" s="47">
        <v>1200</v>
      </c>
      <c r="D23" s="19">
        <v>40</v>
      </c>
      <c r="E23" s="20">
        <f t="shared" si="7"/>
        <v>48000</v>
      </c>
      <c r="F23" s="48">
        <v>100</v>
      </c>
      <c r="G23" s="48">
        <v>90</v>
      </c>
      <c r="H23" s="49">
        <f t="shared" ref="H23:M23" si="14">G23</f>
        <v>90</v>
      </c>
      <c r="I23" s="49">
        <f t="shared" si="14"/>
        <v>90</v>
      </c>
      <c r="J23" s="49">
        <f t="shared" si="14"/>
        <v>90</v>
      </c>
      <c r="K23" s="49">
        <f t="shared" si="14"/>
        <v>90</v>
      </c>
      <c r="L23" s="49">
        <f t="shared" si="14"/>
        <v>90</v>
      </c>
      <c r="M23" s="49">
        <f t="shared" si="14"/>
        <v>90</v>
      </c>
      <c r="N23" s="50">
        <f t="shared" si="10"/>
        <v>730</v>
      </c>
      <c r="O23" s="20">
        <f t="shared" ref="O23:O26" si="15">N23*D23</f>
        <v>29200</v>
      </c>
      <c r="P23" s="51"/>
      <c r="Q23" s="20">
        <f t="shared" si="12"/>
        <v>18800</v>
      </c>
    </row>
    <row r="24" spans="1:19" ht="15" customHeight="1" x14ac:dyDescent="0.3">
      <c r="A24" s="85"/>
      <c r="B24" s="4">
        <v>5</v>
      </c>
      <c r="C24" s="47">
        <v>1100</v>
      </c>
      <c r="D24" s="19">
        <v>49.5</v>
      </c>
      <c r="E24" s="20">
        <f>C24*D24</f>
        <v>54450</v>
      </c>
      <c r="F24" s="48">
        <v>90</v>
      </c>
      <c r="G24" s="48">
        <v>80</v>
      </c>
      <c r="H24" s="49">
        <f t="shared" ref="H24:M24" si="16">G24</f>
        <v>80</v>
      </c>
      <c r="I24" s="49">
        <f t="shared" si="16"/>
        <v>80</v>
      </c>
      <c r="J24" s="49">
        <f t="shared" si="16"/>
        <v>80</v>
      </c>
      <c r="K24" s="49">
        <f t="shared" si="16"/>
        <v>80</v>
      </c>
      <c r="L24" s="49">
        <f t="shared" si="16"/>
        <v>80</v>
      </c>
      <c r="M24" s="49">
        <f t="shared" si="16"/>
        <v>80</v>
      </c>
      <c r="N24" s="50">
        <f>SUM(F24:M24)</f>
        <v>650</v>
      </c>
      <c r="O24" s="20">
        <f t="shared" si="15"/>
        <v>32175</v>
      </c>
      <c r="P24" s="51"/>
      <c r="Q24" s="20">
        <f t="shared" si="12"/>
        <v>22275</v>
      </c>
    </row>
    <row r="25" spans="1:19" ht="14" customHeight="1" x14ac:dyDescent="0.3">
      <c r="A25" s="85"/>
      <c r="B25" s="4">
        <v>6</v>
      </c>
      <c r="C25" s="47">
        <v>700</v>
      </c>
      <c r="D25" s="19">
        <v>56</v>
      </c>
      <c r="E25" s="20">
        <f>C25*D25</f>
        <v>39200</v>
      </c>
      <c r="F25" s="48">
        <v>50</v>
      </c>
      <c r="G25" s="48">
        <v>40</v>
      </c>
      <c r="H25" s="49">
        <f t="shared" ref="H25:M25" si="17">G25</f>
        <v>40</v>
      </c>
      <c r="I25" s="49">
        <f t="shared" si="17"/>
        <v>40</v>
      </c>
      <c r="J25" s="49">
        <f t="shared" si="17"/>
        <v>40</v>
      </c>
      <c r="K25" s="49">
        <f t="shared" si="17"/>
        <v>40</v>
      </c>
      <c r="L25" s="49">
        <f t="shared" si="17"/>
        <v>40</v>
      </c>
      <c r="M25" s="49">
        <f t="shared" si="17"/>
        <v>40</v>
      </c>
      <c r="N25" s="50">
        <f t="shared" ref="N25:N26" si="18">SUM(F25:M25)</f>
        <v>330</v>
      </c>
      <c r="O25" s="20">
        <f t="shared" si="15"/>
        <v>18480</v>
      </c>
      <c r="P25" s="51"/>
      <c r="Q25" s="20">
        <f t="shared" si="12"/>
        <v>20720</v>
      </c>
    </row>
    <row r="26" spans="1:19" ht="14.5" customHeight="1" thickBot="1" x14ac:dyDescent="0.35">
      <c r="A26" s="86"/>
      <c r="B26" s="21" t="s">
        <v>3</v>
      </c>
      <c r="C26" s="52">
        <v>500</v>
      </c>
      <c r="D26" s="25">
        <v>38</v>
      </c>
      <c r="E26" s="26">
        <f t="shared" ref="E26" si="19">C26*D26</f>
        <v>19000</v>
      </c>
      <c r="F26" s="53">
        <v>40</v>
      </c>
      <c r="G26" s="53">
        <v>30</v>
      </c>
      <c r="H26" s="54">
        <f t="shared" ref="H26:M26" si="20">G26</f>
        <v>30</v>
      </c>
      <c r="I26" s="54">
        <f t="shared" si="20"/>
        <v>30</v>
      </c>
      <c r="J26" s="54">
        <f t="shared" si="20"/>
        <v>30</v>
      </c>
      <c r="K26" s="54">
        <f t="shared" si="20"/>
        <v>30</v>
      </c>
      <c r="L26" s="54">
        <f t="shared" si="20"/>
        <v>30</v>
      </c>
      <c r="M26" s="54">
        <f t="shared" si="20"/>
        <v>30</v>
      </c>
      <c r="N26" s="55">
        <f t="shared" si="18"/>
        <v>250</v>
      </c>
      <c r="O26" s="26">
        <f t="shared" si="15"/>
        <v>9500</v>
      </c>
      <c r="P26" s="51"/>
      <c r="Q26" s="26">
        <f t="shared" si="12"/>
        <v>9500</v>
      </c>
    </row>
    <row r="27" spans="1:19" ht="14.5" thickTop="1" x14ac:dyDescent="0.3">
      <c r="C27" s="28"/>
      <c r="E27" s="13">
        <f>SUM(E20:E26)</f>
        <v>262550</v>
      </c>
      <c r="F27" s="13"/>
      <c r="G27" s="13"/>
      <c r="H27" s="13"/>
      <c r="I27" s="13"/>
      <c r="J27" s="13"/>
      <c r="K27" s="13"/>
      <c r="L27" s="13"/>
      <c r="M27" s="13"/>
      <c r="N27" s="13"/>
      <c r="O27" s="13">
        <f>SUM(O19:O26)</f>
        <v>154890</v>
      </c>
      <c r="Q27" s="13">
        <f>SUM(Q20:Q26)</f>
        <v>107660</v>
      </c>
      <c r="S27" s="13"/>
    </row>
    <row r="28" spans="1:19" x14ac:dyDescent="0.3">
      <c r="C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Q28" s="13"/>
      <c r="S28" s="13"/>
    </row>
    <row r="29" spans="1:19" ht="56" x14ac:dyDescent="0.3">
      <c r="A29" s="3" t="s">
        <v>1</v>
      </c>
      <c r="B29" s="3" t="s">
        <v>2</v>
      </c>
      <c r="C29" s="3" t="s">
        <v>6</v>
      </c>
      <c r="D29" s="3" t="s">
        <v>59</v>
      </c>
      <c r="E29" s="3" t="s">
        <v>69</v>
      </c>
      <c r="F29" s="3" t="s">
        <v>29</v>
      </c>
      <c r="G29" s="3" t="s">
        <v>30</v>
      </c>
      <c r="H29" s="3" t="s">
        <v>32</v>
      </c>
      <c r="I29" s="3" t="s">
        <v>31</v>
      </c>
      <c r="J29" s="3" t="s">
        <v>33</v>
      </c>
      <c r="K29" s="3" t="s">
        <v>35</v>
      </c>
      <c r="L29" s="3" t="s">
        <v>34</v>
      </c>
      <c r="M29" s="3" t="s">
        <v>36</v>
      </c>
      <c r="N29" s="3" t="s">
        <v>39</v>
      </c>
      <c r="O29" s="3" t="s">
        <v>37</v>
      </c>
      <c r="Q29" s="3" t="s">
        <v>8</v>
      </c>
      <c r="S29" s="13"/>
    </row>
    <row r="30" spans="1:19" ht="27" customHeight="1" thickBot="1" x14ac:dyDescent="0.35">
      <c r="A30" s="58" t="s">
        <v>64</v>
      </c>
      <c r="B30" s="21" t="s">
        <v>3</v>
      </c>
      <c r="C30" s="59"/>
      <c r="D30" s="59"/>
      <c r="E30" s="59"/>
      <c r="F30" s="53">
        <v>50</v>
      </c>
      <c r="G30" s="53">
        <v>60</v>
      </c>
      <c r="H30" s="54">
        <f t="shared" ref="H30" si="21">G30</f>
        <v>60</v>
      </c>
      <c r="I30" s="54">
        <f t="shared" ref="I30" si="22">H30</f>
        <v>60</v>
      </c>
      <c r="J30" s="54">
        <f t="shared" ref="J30" si="23">I30</f>
        <v>60</v>
      </c>
      <c r="K30" s="54">
        <f t="shared" ref="K30" si="24">J30</f>
        <v>60</v>
      </c>
      <c r="L30" s="54">
        <f t="shared" ref="L30" si="25">K30</f>
        <v>60</v>
      </c>
      <c r="M30" s="54">
        <f t="shared" ref="M30" si="26">L30</f>
        <v>60</v>
      </c>
      <c r="N30" s="55">
        <f>SUM(F30:M30)</f>
        <v>470</v>
      </c>
      <c r="O30" s="26">
        <f>N30*30.42</f>
        <v>14297.400000000001</v>
      </c>
      <c r="P30" s="51"/>
      <c r="Q30" s="26">
        <f>E30-O30</f>
        <v>-14297.400000000001</v>
      </c>
      <c r="S30" s="13"/>
    </row>
    <row r="31" spans="1:19" ht="14.5" thickTop="1" x14ac:dyDescent="0.3">
      <c r="C31" s="2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>SUM(O30:O30)</f>
        <v>14297.400000000001</v>
      </c>
      <c r="Q31" s="13">
        <f>SUM(Q30:Q30)</f>
        <v>-14297.400000000001</v>
      </c>
      <c r="S31" s="13"/>
    </row>
    <row r="32" spans="1:19" x14ac:dyDescent="0.3">
      <c r="C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13"/>
      <c r="S32" s="13"/>
    </row>
    <row r="33" spans="1:19" ht="56" x14ac:dyDescent="0.3">
      <c r="A33" s="3" t="s">
        <v>1</v>
      </c>
      <c r="B33" s="3" t="s">
        <v>2</v>
      </c>
      <c r="C33" s="3" t="s">
        <v>6</v>
      </c>
      <c r="D33" s="3" t="s">
        <v>59</v>
      </c>
      <c r="E33" s="3" t="s">
        <v>69</v>
      </c>
      <c r="F33" s="3" t="s">
        <v>29</v>
      </c>
      <c r="G33" s="3" t="s">
        <v>30</v>
      </c>
      <c r="H33" s="3" t="s">
        <v>32</v>
      </c>
      <c r="I33" s="3" t="s">
        <v>31</v>
      </c>
      <c r="J33" s="3" t="s">
        <v>33</v>
      </c>
      <c r="K33" s="3" t="s">
        <v>35</v>
      </c>
      <c r="L33" s="3" t="s">
        <v>34</v>
      </c>
      <c r="M33" s="3" t="s">
        <v>36</v>
      </c>
      <c r="N33" s="3" t="s">
        <v>39</v>
      </c>
      <c r="O33" s="3" t="s">
        <v>37</v>
      </c>
      <c r="Q33" s="3" t="s">
        <v>8</v>
      </c>
      <c r="S33" s="13"/>
    </row>
    <row r="34" spans="1:19" ht="30.5" customHeight="1" thickBot="1" x14ac:dyDescent="0.35">
      <c r="A34" s="58" t="s">
        <v>62</v>
      </c>
      <c r="B34" s="21" t="s">
        <v>3</v>
      </c>
      <c r="C34" s="59"/>
      <c r="D34" s="59"/>
      <c r="E34" s="59"/>
      <c r="F34" s="53">
        <v>50</v>
      </c>
      <c r="G34" s="53">
        <v>60</v>
      </c>
      <c r="H34" s="54">
        <f t="shared" ref="H34" si="27">G34</f>
        <v>60</v>
      </c>
      <c r="I34" s="54">
        <f t="shared" ref="I34" si="28">H34</f>
        <v>60</v>
      </c>
      <c r="J34" s="54">
        <f t="shared" ref="J34" si="29">I34</f>
        <v>60</v>
      </c>
      <c r="K34" s="54">
        <f t="shared" ref="K34" si="30">J34</f>
        <v>60</v>
      </c>
      <c r="L34" s="54">
        <f t="shared" ref="L34" si="31">K34</f>
        <v>60</v>
      </c>
      <c r="M34" s="54">
        <f t="shared" ref="M34" si="32">L34</f>
        <v>60</v>
      </c>
      <c r="N34" s="55">
        <f>SUM(F34:M34)</f>
        <v>470</v>
      </c>
      <c r="O34" s="26">
        <f>N34*49</f>
        <v>23030</v>
      </c>
      <c r="P34" s="51"/>
      <c r="Q34" s="20">
        <f>E34-O34</f>
        <v>-23030</v>
      </c>
      <c r="S34" s="13"/>
    </row>
    <row r="35" spans="1:19" ht="14.5" thickTop="1" x14ac:dyDescent="0.3">
      <c r="C35" s="2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>SUM(O34:O34)</f>
        <v>23030</v>
      </c>
      <c r="Q35" s="13">
        <f>SUM(Q34:Q34)</f>
        <v>-23030</v>
      </c>
      <c r="S35" s="13"/>
    </row>
    <row r="36" spans="1:19" x14ac:dyDescent="0.3">
      <c r="C36" s="2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Q36" s="13"/>
      <c r="S36" s="13"/>
    </row>
    <row r="37" spans="1:19" ht="56" x14ac:dyDescent="0.3">
      <c r="A37" s="3" t="s">
        <v>1</v>
      </c>
      <c r="B37" s="3" t="s">
        <v>2</v>
      </c>
      <c r="C37" s="3" t="s">
        <v>6</v>
      </c>
      <c r="D37" s="3" t="s">
        <v>59</v>
      </c>
      <c r="E37" s="3" t="s">
        <v>69</v>
      </c>
      <c r="F37" s="3" t="s">
        <v>29</v>
      </c>
      <c r="G37" s="3" t="s">
        <v>30</v>
      </c>
      <c r="H37" s="3" t="s">
        <v>32</v>
      </c>
      <c r="I37" s="3" t="s">
        <v>31</v>
      </c>
      <c r="J37" s="3" t="s">
        <v>33</v>
      </c>
      <c r="K37" s="3" t="s">
        <v>35</v>
      </c>
      <c r="L37" s="3" t="s">
        <v>34</v>
      </c>
      <c r="M37" s="3" t="s">
        <v>36</v>
      </c>
      <c r="N37" s="3" t="s">
        <v>39</v>
      </c>
      <c r="O37" s="3" t="s">
        <v>37</v>
      </c>
      <c r="Q37" s="3" t="s">
        <v>8</v>
      </c>
      <c r="S37" s="13"/>
    </row>
    <row r="38" spans="1:19" ht="31.5" customHeight="1" thickBot="1" x14ac:dyDescent="0.35">
      <c r="A38" s="58" t="s">
        <v>63</v>
      </c>
      <c r="B38" s="21" t="s">
        <v>3</v>
      </c>
      <c r="C38" s="59"/>
      <c r="D38" s="59"/>
      <c r="E38" s="59"/>
      <c r="F38" s="53">
        <v>50</v>
      </c>
      <c r="G38" s="53">
        <v>60</v>
      </c>
      <c r="H38" s="54">
        <f t="shared" ref="H38" si="33">G38</f>
        <v>60</v>
      </c>
      <c r="I38" s="54">
        <f t="shared" ref="I38" si="34">H38</f>
        <v>60</v>
      </c>
      <c r="J38" s="54">
        <f t="shared" ref="J38" si="35">I38</f>
        <v>60</v>
      </c>
      <c r="K38" s="54">
        <f t="shared" ref="K38" si="36">J38</f>
        <v>60</v>
      </c>
      <c r="L38" s="54">
        <f t="shared" ref="L38" si="37">K38</f>
        <v>60</v>
      </c>
      <c r="M38" s="54">
        <f t="shared" ref="M38" si="38">L38</f>
        <v>60</v>
      </c>
      <c r="N38" s="55">
        <f>SUM(F38:M38)</f>
        <v>470</v>
      </c>
      <c r="O38" s="26">
        <f>N38*(49*0.95)</f>
        <v>21878.5</v>
      </c>
      <c r="P38" s="51"/>
      <c r="Q38" s="20">
        <f>E38-O38</f>
        <v>-21878.5</v>
      </c>
      <c r="S38" s="13"/>
    </row>
    <row r="39" spans="1:19" ht="14.5" thickTop="1" x14ac:dyDescent="0.3">
      <c r="C39" s="2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>SUM(O38:O38)</f>
        <v>21878.5</v>
      </c>
      <c r="Q39" s="13">
        <f>SUM(Q38:Q38)</f>
        <v>-21878.5</v>
      </c>
      <c r="S39" s="13"/>
    </row>
    <row r="40" spans="1:19" x14ac:dyDescent="0.3">
      <c r="C40" s="2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</row>
    <row r="41" spans="1:19" ht="76.25" customHeight="1" x14ac:dyDescent="0.3">
      <c r="A41" s="3" t="s">
        <v>1</v>
      </c>
      <c r="B41" s="3" t="s">
        <v>2</v>
      </c>
      <c r="C41" s="3" t="s">
        <v>6</v>
      </c>
      <c r="D41" s="3" t="s">
        <v>59</v>
      </c>
      <c r="E41" s="3" t="s">
        <v>69</v>
      </c>
      <c r="F41" s="3" t="s">
        <v>29</v>
      </c>
      <c r="G41" s="3" t="s">
        <v>30</v>
      </c>
      <c r="H41" s="3" t="s">
        <v>32</v>
      </c>
      <c r="I41" s="3" t="s">
        <v>31</v>
      </c>
      <c r="J41" s="3" t="s">
        <v>33</v>
      </c>
      <c r="K41" s="3" t="s">
        <v>35</v>
      </c>
      <c r="L41" s="3" t="s">
        <v>34</v>
      </c>
      <c r="M41" s="3" t="s">
        <v>36</v>
      </c>
      <c r="N41" s="3" t="s">
        <v>39</v>
      </c>
      <c r="O41" s="3" t="s">
        <v>37</v>
      </c>
      <c r="Q41" s="3" t="s">
        <v>8</v>
      </c>
    </row>
    <row r="42" spans="1:19" ht="14.5" thickBot="1" x14ac:dyDescent="0.35">
      <c r="A42" s="32" t="s">
        <v>26</v>
      </c>
      <c r="B42" s="21" t="s">
        <v>42</v>
      </c>
      <c r="C42" s="52">
        <v>2000</v>
      </c>
      <c r="D42" s="25"/>
      <c r="E42" s="60">
        <v>100000</v>
      </c>
      <c r="F42" s="54"/>
      <c r="G42" s="54"/>
      <c r="H42" s="54"/>
      <c r="I42" s="54"/>
      <c r="J42" s="54"/>
      <c r="K42" s="54"/>
      <c r="L42" s="54"/>
      <c r="M42" s="54"/>
      <c r="N42" s="55"/>
      <c r="O42" s="26">
        <v>80000</v>
      </c>
      <c r="P42" s="51"/>
      <c r="Q42" s="26">
        <f t="shared" ref="Q42" si="39">E42-O42</f>
        <v>20000</v>
      </c>
    </row>
    <row r="43" spans="1:19" ht="14.5" thickTop="1" x14ac:dyDescent="0.3">
      <c r="E43" s="13">
        <f>SUM(E42:E42)</f>
        <v>100000</v>
      </c>
      <c r="F43" s="13"/>
      <c r="G43" s="13"/>
      <c r="H43" s="13"/>
      <c r="I43" s="13"/>
      <c r="J43" s="13"/>
      <c r="K43" s="13"/>
      <c r="L43" s="13"/>
      <c r="M43" s="13"/>
      <c r="N43" s="13"/>
      <c r="O43" s="13">
        <f>SUM(O42:O42)</f>
        <v>80000</v>
      </c>
      <c r="Q43" s="13">
        <f>SUM(Q42:Q42)</f>
        <v>20000</v>
      </c>
    </row>
    <row r="44" spans="1:19" ht="14.5" thickBot="1" x14ac:dyDescent="0.35"/>
    <row r="45" spans="1:19" ht="14.5" thickBot="1" x14ac:dyDescent="0.35">
      <c r="E45" s="8">
        <f>E16+E27+E31+E35+E39+E43</f>
        <v>731550</v>
      </c>
      <c r="O45" s="8">
        <f>O16+O27+O31+O35+O39+O43</f>
        <v>505210.9</v>
      </c>
      <c r="Q45" s="8">
        <f>Q16+Q27+Q31+Q35+Q39+Q43</f>
        <v>226339.1</v>
      </c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rowBreaks count="1" manualBreakCount="1">
    <brk id="1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workbookViewId="0">
      <selection activeCell="A9" sqref="A9"/>
    </sheetView>
  </sheetViews>
  <sheetFormatPr baseColWidth="10" defaultColWidth="10.6328125" defaultRowHeight="14" x14ac:dyDescent="0.3"/>
  <cols>
    <col min="1" max="1" width="23.6328125" style="1" customWidth="1"/>
    <col min="2" max="2" width="14.453125" style="1" bestFit="1" customWidth="1"/>
    <col min="3" max="3" width="14.453125" style="1" customWidth="1"/>
    <col min="4" max="4" width="14.36328125" style="1" customWidth="1"/>
    <col min="5" max="13" width="16" style="1" customWidth="1"/>
    <col min="14" max="14" width="4.6328125" style="1" customWidth="1"/>
    <col min="15" max="15" width="16.54296875" style="1" customWidth="1"/>
    <col min="16" max="16384" width="10.6328125" style="1"/>
  </cols>
  <sheetData>
    <row r="1" spans="1:15" ht="20" x14ac:dyDescent="0.4">
      <c r="A1" s="2" t="s">
        <v>0</v>
      </c>
    </row>
    <row r="3" spans="1:15" ht="18" x14ac:dyDescent="0.4">
      <c r="A3" s="6" t="s">
        <v>4</v>
      </c>
      <c r="C3" s="6" t="s">
        <v>28</v>
      </c>
    </row>
    <row r="4" spans="1:15" ht="8.75" customHeight="1" x14ac:dyDescent="0.3"/>
    <row r="5" spans="1:15" ht="9" customHeight="1" x14ac:dyDescent="0.3"/>
    <row r="6" spans="1:15" ht="15.5" x14ac:dyDescent="0.3">
      <c r="A6" s="9" t="s">
        <v>12</v>
      </c>
    </row>
    <row r="7" spans="1:15" ht="15.5" x14ac:dyDescent="0.3">
      <c r="A7" s="9"/>
    </row>
    <row r="8" spans="1:15" ht="69" customHeight="1" x14ac:dyDescent="0.3">
      <c r="A8" s="3" t="s">
        <v>1</v>
      </c>
      <c r="B8" s="3" t="s">
        <v>60</v>
      </c>
      <c r="C8" s="3" t="s">
        <v>43</v>
      </c>
      <c r="D8" s="3" t="s">
        <v>5</v>
      </c>
      <c r="E8" s="3" t="s">
        <v>44</v>
      </c>
      <c r="F8" s="3" t="s">
        <v>45</v>
      </c>
      <c r="G8" s="3" t="s">
        <v>46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37</v>
      </c>
      <c r="O8" s="3" t="s">
        <v>52</v>
      </c>
    </row>
    <row r="9" spans="1:15" ht="46.5" customHeight="1" x14ac:dyDescent="0.3">
      <c r="A9" s="18" t="s">
        <v>19</v>
      </c>
      <c r="B9" s="19">
        <v>100</v>
      </c>
      <c r="C9" s="45">
        <v>0.2</v>
      </c>
      <c r="D9" s="20">
        <f>B9*(1+C9)</f>
        <v>120</v>
      </c>
      <c r="E9" s="19">
        <v>10</v>
      </c>
      <c r="F9" s="19">
        <v>15</v>
      </c>
      <c r="G9" s="38">
        <f t="shared" ref="G9:L9" si="0">F9</f>
        <v>15</v>
      </c>
      <c r="H9" s="38">
        <f t="shared" si="0"/>
        <v>15</v>
      </c>
      <c r="I9" s="38">
        <f t="shared" si="0"/>
        <v>15</v>
      </c>
      <c r="J9" s="38">
        <f t="shared" si="0"/>
        <v>15</v>
      </c>
      <c r="K9" s="38">
        <f t="shared" si="0"/>
        <v>15</v>
      </c>
      <c r="L9" s="38">
        <f t="shared" si="0"/>
        <v>15</v>
      </c>
      <c r="M9" s="20">
        <f>SUM(E9:L9)</f>
        <v>115</v>
      </c>
      <c r="O9" s="20">
        <f>D9-M9</f>
        <v>5</v>
      </c>
    </row>
    <row r="10" spans="1:15" ht="23.15" customHeight="1" x14ac:dyDescent="0.3">
      <c r="A10" s="18" t="s">
        <v>20</v>
      </c>
      <c r="B10" s="19">
        <v>200</v>
      </c>
      <c r="C10" s="45">
        <v>0.2</v>
      </c>
      <c r="D10" s="20">
        <f t="shared" ref="D10:D19" si="1">B10*(1+C10)</f>
        <v>240</v>
      </c>
      <c r="E10" s="19">
        <v>20</v>
      </c>
      <c r="F10" s="19">
        <v>25</v>
      </c>
      <c r="G10" s="38">
        <f t="shared" ref="G10:L10" si="2">F10</f>
        <v>25</v>
      </c>
      <c r="H10" s="38">
        <f t="shared" si="2"/>
        <v>25</v>
      </c>
      <c r="I10" s="38">
        <f t="shared" si="2"/>
        <v>25</v>
      </c>
      <c r="J10" s="38">
        <f t="shared" si="2"/>
        <v>25</v>
      </c>
      <c r="K10" s="38">
        <f t="shared" si="2"/>
        <v>25</v>
      </c>
      <c r="L10" s="38">
        <f t="shared" si="2"/>
        <v>25</v>
      </c>
      <c r="M10" s="20">
        <f t="shared" ref="M10:M19" si="3">SUM(E10:L10)</f>
        <v>195</v>
      </c>
      <c r="O10" s="20">
        <f t="shared" ref="O10:O19" si="4">D10-M10</f>
        <v>45</v>
      </c>
    </row>
    <row r="11" spans="1:15" ht="22.5" customHeight="1" x14ac:dyDescent="0.3">
      <c r="A11" s="18" t="s">
        <v>21</v>
      </c>
      <c r="B11" s="19">
        <v>300</v>
      </c>
      <c r="C11" s="45">
        <v>0.2</v>
      </c>
      <c r="D11" s="20">
        <f t="shared" si="1"/>
        <v>360</v>
      </c>
      <c r="E11" s="19">
        <v>30</v>
      </c>
      <c r="F11" s="19">
        <v>30</v>
      </c>
      <c r="G11" s="38">
        <f t="shared" ref="G11:L11" si="5">F11</f>
        <v>30</v>
      </c>
      <c r="H11" s="38">
        <f t="shared" si="5"/>
        <v>30</v>
      </c>
      <c r="I11" s="38">
        <f t="shared" si="5"/>
        <v>30</v>
      </c>
      <c r="J11" s="38">
        <f t="shared" si="5"/>
        <v>30</v>
      </c>
      <c r="K11" s="38">
        <f t="shared" si="5"/>
        <v>30</v>
      </c>
      <c r="L11" s="38">
        <f t="shared" si="5"/>
        <v>30</v>
      </c>
      <c r="M11" s="20">
        <f t="shared" si="3"/>
        <v>240</v>
      </c>
      <c r="O11" s="20">
        <f t="shared" si="4"/>
        <v>120</v>
      </c>
    </row>
    <row r="12" spans="1:15" ht="38.15" customHeight="1" x14ac:dyDescent="0.3">
      <c r="A12" s="18" t="s">
        <v>15</v>
      </c>
      <c r="B12" s="19">
        <v>5000</v>
      </c>
      <c r="C12" s="45">
        <v>0.2</v>
      </c>
      <c r="D12" s="20">
        <f t="shared" si="1"/>
        <v>6000</v>
      </c>
      <c r="E12" s="19">
        <v>400</v>
      </c>
      <c r="F12" s="19">
        <v>350</v>
      </c>
      <c r="G12" s="38">
        <f t="shared" ref="G12:L12" si="6">F12</f>
        <v>350</v>
      </c>
      <c r="H12" s="38">
        <f t="shared" si="6"/>
        <v>350</v>
      </c>
      <c r="I12" s="38">
        <f t="shared" si="6"/>
        <v>350</v>
      </c>
      <c r="J12" s="38">
        <f t="shared" si="6"/>
        <v>350</v>
      </c>
      <c r="K12" s="38">
        <f t="shared" si="6"/>
        <v>350</v>
      </c>
      <c r="L12" s="38">
        <f t="shared" si="6"/>
        <v>350</v>
      </c>
      <c r="M12" s="20">
        <f t="shared" si="3"/>
        <v>2850</v>
      </c>
      <c r="O12" s="20">
        <f t="shared" si="4"/>
        <v>3150</v>
      </c>
    </row>
    <row r="13" spans="1:15" ht="33.65" customHeight="1" x14ac:dyDescent="0.3">
      <c r="A13" s="18" t="s">
        <v>17</v>
      </c>
      <c r="B13" s="19">
        <v>3000</v>
      </c>
      <c r="C13" s="45">
        <v>0.2</v>
      </c>
      <c r="D13" s="20">
        <f t="shared" si="1"/>
        <v>3600</v>
      </c>
      <c r="E13" s="19">
        <v>300</v>
      </c>
      <c r="F13" s="19">
        <v>400</v>
      </c>
      <c r="G13" s="38">
        <f t="shared" ref="G13:L13" si="7">F13</f>
        <v>400</v>
      </c>
      <c r="H13" s="38">
        <f t="shared" si="7"/>
        <v>400</v>
      </c>
      <c r="I13" s="38">
        <f t="shared" si="7"/>
        <v>400</v>
      </c>
      <c r="J13" s="38">
        <f t="shared" si="7"/>
        <v>400</v>
      </c>
      <c r="K13" s="38">
        <f t="shared" si="7"/>
        <v>400</v>
      </c>
      <c r="L13" s="38">
        <f t="shared" si="7"/>
        <v>400</v>
      </c>
      <c r="M13" s="20">
        <f t="shared" si="3"/>
        <v>3100</v>
      </c>
      <c r="O13" s="20">
        <f t="shared" si="4"/>
        <v>500</v>
      </c>
    </row>
    <row r="14" spans="1:15" ht="36.65" customHeight="1" x14ac:dyDescent="0.3">
      <c r="A14" s="18" t="s">
        <v>16</v>
      </c>
      <c r="B14" s="19">
        <v>2000</v>
      </c>
      <c r="C14" s="45">
        <v>0.2</v>
      </c>
      <c r="D14" s="20">
        <f t="shared" si="1"/>
        <v>2400</v>
      </c>
      <c r="E14" s="19">
        <v>200</v>
      </c>
      <c r="F14" s="19">
        <v>200</v>
      </c>
      <c r="G14" s="38">
        <f t="shared" ref="G14:L14" si="8">F14</f>
        <v>200</v>
      </c>
      <c r="H14" s="38">
        <f t="shared" si="8"/>
        <v>200</v>
      </c>
      <c r="I14" s="38">
        <f t="shared" si="8"/>
        <v>200</v>
      </c>
      <c r="J14" s="38">
        <f t="shared" si="8"/>
        <v>200</v>
      </c>
      <c r="K14" s="38">
        <f t="shared" si="8"/>
        <v>200</v>
      </c>
      <c r="L14" s="38">
        <f t="shared" si="8"/>
        <v>200</v>
      </c>
      <c r="M14" s="20">
        <f t="shared" si="3"/>
        <v>1600</v>
      </c>
      <c r="O14" s="20">
        <f t="shared" si="4"/>
        <v>800</v>
      </c>
    </row>
    <row r="15" spans="1:15" ht="36.65" customHeight="1" x14ac:dyDescent="0.3">
      <c r="A15" s="18" t="s">
        <v>18</v>
      </c>
      <c r="B15" s="19">
        <v>5000</v>
      </c>
      <c r="C15" s="45">
        <v>0.2</v>
      </c>
      <c r="D15" s="20">
        <f t="shared" si="1"/>
        <v>6000</v>
      </c>
      <c r="E15" s="19">
        <v>400</v>
      </c>
      <c r="F15" s="19">
        <v>350</v>
      </c>
      <c r="G15" s="38">
        <f t="shared" ref="G15:L15" si="9">F15</f>
        <v>350</v>
      </c>
      <c r="H15" s="38">
        <f t="shared" si="9"/>
        <v>350</v>
      </c>
      <c r="I15" s="38">
        <f t="shared" si="9"/>
        <v>350</v>
      </c>
      <c r="J15" s="38">
        <f t="shared" si="9"/>
        <v>350</v>
      </c>
      <c r="K15" s="38">
        <f t="shared" si="9"/>
        <v>350</v>
      </c>
      <c r="L15" s="38">
        <f t="shared" si="9"/>
        <v>350</v>
      </c>
      <c r="M15" s="20">
        <f t="shared" si="3"/>
        <v>2850</v>
      </c>
      <c r="O15" s="20">
        <f t="shared" si="4"/>
        <v>3150</v>
      </c>
    </row>
    <row r="16" spans="1:15" ht="22.5" customHeight="1" x14ac:dyDescent="0.3">
      <c r="A16" s="18" t="s">
        <v>13</v>
      </c>
      <c r="B16" s="19">
        <v>100</v>
      </c>
      <c r="C16" s="45">
        <v>0.2</v>
      </c>
      <c r="D16" s="20">
        <f t="shared" si="1"/>
        <v>120</v>
      </c>
      <c r="E16" s="19">
        <v>10</v>
      </c>
      <c r="F16" s="19">
        <v>5</v>
      </c>
      <c r="G16" s="38">
        <f t="shared" ref="G16:L16" si="10">F16</f>
        <v>5</v>
      </c>
      <c r="H16" s="38">
        <f t="shared" si="10"/>
        <v>5</v>
      </c>
      <c r="I16" s="38">
        <f t="shared" si="10"/>
        <v>5</v>
      </c>
      <c r="J16" s="38">
        <f t="shared" si="10"/>
        <v>5</v>
      </c>
      <c r="K16" s="38">
        <f t="shared" si="10"/>
        <v>5</v>
      </c>
      <c r="L16" s="38">
        <f t="shared" si="10"/>
        <v>5</v>
      </c>
      <c r="M16" s="20">
        <f t="shared" si="3"/>
        <v>45</v>
      </c>
      <c r="O16" s="20">
        <f t="shared" si="4"/>
        <v>75</v>
      </c>
    </row>
    <row r="17" spans="1:15" ht="23.15" customHeight="1" x14ac:dyDescent="0.3">
      <c r="A17" s="18" t="s">
        <v>14</v>
      </c>
      <c r="B17" s="19">
        <v>10000</v>
      </c>
      <c r="C17" s="45">
        <v>0.2</v>
      </c>
      <c r="D17" s="20">
        <f t="shared" si="1"/>
        <v>12000</v>
      </c>
      <c r="E17" s="19">
        <v>1000</v>
      </c>
      <c r="F17" s="19">
        <v>750</v>
      </c>
      <c r="G17" s="38">
        <f t="shared" ref="G17:L17" si="11">F17</f>
        <v>750</v>
      </c>
      <c r="H17" s="38">
        <f t="shared" si="11"/>
        <v>750</v>
      </c>
      <c r="I17" s="38">
        <f t="shared" si="11"/>
        <v>750</v>
      </c>
      <c r="J17" s="38">
        <f t="shared" si="11"/>
        <v>750</v>
      </c>
      <c r="K17" s="38">
        <f t="shared" si="11"/>
        <v>750</v>
      </c>
      <c r="L17" s="38">
        <f t="shared" si="11"/>
        <v>750</v>
      </c>
      <c r="M17" s="20">
        <f t="shared" si="3"/>
        <v>6250</v>
      </c>
      <c r="O17" s="20">
        <f t="shared" si="4"/>
        <v>5750</v>
      </c>
    </row>
    <row r="18" spans="1:15" ht="21" customHeight="1" x14ac:dyDescent="0.3">
      <c r="A18" s="18" t="s">
        <v>23</v>
      </c>
      <c r="B18" s="19">
        <v>0</v>
      </c>
      <c r="C18" s="45">
        <v>0.2</v>
      </c>
      <c r="D18" s="20">
        <f t="shared" si="1"/>
        <v>0</v>
      </c>
      <c r="E18" s="19">
        <v>0</v>
      </c>
      <c r="F18" s="19">
        <v>0</v>
      </c>
      <c r="G18" s="38">
        <f t="shared" ref="G18:L18" si="12">F18</f>
        <v>0</v>
      </c>
      <c r="H18" s="38">
        <f t="shared" si="12"/>
        <v>0</v>
      </c>
      <c r="I18" s="38">
        <f t="shared" si="12"/>
        <v>0</v>
      </c>
      <c r="J18" s="38">
        <f t="shared" si="12"/>
        <v>0</v>
      </c>
      <c r="K18" s="38">
        <f t="shared" si="12"/>
        <v>0</v>
      </c>
      <c r="L18" s="38">
        <f t="shared" si="12"/>
        <v>0</v>
      </c>
      <c r="M18" s="20">
        <f t="shared" si="3"/>
        <v>0</v>
      </c>
      <c r="O18" s="20">
        <f t="shared" si="4"/>
        <v>0</v>
      </c>
    </row>
    <row r="19" spans="1:15" ht="35.15" customHeight="1" thickBot="1" x14ac:dyDescent="0.35">
      <c r="A19" s="27" t="s">
        <v>22</v>
      </c>
      <c r="B19" s="25">
        <v>0</v>
      </c>
      <c r="C19" s="46">
        <v>0.2</v>
      </c>
      <c r="D19" s="26">
        <f t="shared" si="1"/>
        <v>0</v>
      </c>
      <c r="E19" s="25">
        <v>0</v>
      </c>
      <c r="F19" s="25">
        <v>0</v>
      </c>
      <c r="G19" s="39">
        <f t="shared" ref="G19:L19" si="13">F19</f>
        <v>0</v>
      </c>
      <c r="H19" s="39">
        <f t="shared" si="13"/>
        <v>0</v>
      </c>
      <c r="I19" s="39">
        <f t="shared" si="13"/>
        <v>0</v>
      </c>
      <c r="J19" s="39">
        <f t="shared" si="13"/>
        <v>0</v>
      </c>
      <c r="K19" s="39">
        <f t="shared" si="13"/>
        <v>0</v>
      </c>
      <c r="L19" s="39">
        <f t="shared" si="13"/>
        <v>0</v>
      </c>
      <c r="M19" s="26">
        <f t="shared" si="3"/>
        <v>0</v>
      </c>
      <c r="O19" s="26">
        <f t="shared" si="4"/>
        <v>0</v>
      </c>
    </row>
    <row r="20" spans="1:15" ht="15" thickTop="1" thickBot="1" x14ac:dyDescent="0.35">
      <c r="A20" s="14" t="s">
        <v>9</v>
      </c>
      <c r="D20" s="13">
        <f>SUM(D9:D19)</f>
        <v>30840</v>
      </c>
      <c r="M20" s="40">
        <f>SUM(M9:M19)</f>
        <v>17245</v>
      </c>
      <c r="O20" s="40">
        <f>SUM(O9:O19)</f>
        <v>13595</v>
      </c>
    </row>
    <row r="21" spans="1:15" ht="15.5" x14ac:dyDescent="0.3">
      <c r="A21" s="9"/>
    </row>
    <row r="22" spans="1:15" ht="15.5" x14ac:dyDescent="0.3">
      <c r="A22" s="9"/>
    </row>
  </sheetData>
  <phoneticPr fontId="8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Bartarif gesamt</vt:lpstr>
      <vt:lpstr>Zeitkarten gesamt</vt:lpstr>
      <vt:lpstr>BW-Tarif 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Mäule</dc:creator>
  <cp:lastModifiedBy>Batke, Kevin (VM)</cp:lastModifiedBy>
  <cp:lastPrinted>2023-07-07T12:19:03Z</cp:lastPrinted>
  <dcterms:created xsi:type="dcterms:W3CDTF">2023-02-27T11:36:43Z</dcterms:created>
  <dcterms:modified xsi:type="dcterms:W3CDTF">2023-08-08T09:46:46Z</dcterms:modified>
</cp:coreProperties>
</file>