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XT\XN\"/>
    </mc:Choice>
  </mc:AlternateContent>
  <bookViews>
    <workbookView xWindow="28680" yWindow="-1848" windowWidth="29040" windowHeight="17640"/>
  </bookViews>
  <sheets>
    <sheet name="Bezeichnungen" sheetId="61" r:id="rId1"/>
    <sheet name="2.1_ÖPNV_Beschleunigung" sheetId="44" r:id="rId2"/>
    <sheet name="2.2_ÖPNV_Beschleunigun_2" sheetId="45" r:id="rId3"/>
    <sheet name="2.5_ZOB" sheetId="62" r:id="rId4"/>
    <sheet name="2.6_ZOB" sheetId="63" r:id="rId5"/>
    <sheet name="2.7_ZOB" sheetId="64" r:id="rId6"/>
    <sheet name="2.8_ZOB" sheetId="65" r:id="rId7"/>
    <sheet name="2.13_SPNV_1" sheetId="72" r:id="rId8"/>
    <sheet name="2.16_SPNV_2" sheetId="86" r:id="rId9"/>
    <sheet name="2.24_P+R" sheetId="38" r:id="rId10"/>
    <sheet name="2.26_Radwege" sheetId="36" r:id="rId11"/>
    <sheet name="4.1_KStB" sheetId="96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4" l="1"/>
  <c r="G9" i="44"/>
  <c r="E38" i="86"/>
  <c r="E37" i="86"/>
  <c r="E21" i="96"/>
  <c r="E22" i="96"/>
  <c r="E10" i="65"/>
  <c r="E15" i="45"/>
  <c r="I19" i="96"/>
  <c r="G13" i="44"/>
  <c r="G12" i="44"/>
  <c r="G11" i="44"/>
  <c r="G12" i="96"/>
  <c r="N14" i="96"/>
  <c r="N12" i="96"/>
  <c r="E14" i="96"/>
  <c r="F12" i="96"/>
  <c r="E12" i="96"/>
  <c r="B13" i="96"/>
  <c r="O10" i="96"/>
  <c r="O8" i="96"/>
  <c r="I14" i="96"/>
  <c r="M12" i="96"/>
  <c r="L12" i="96"/>
  <c r="K12" i="96"/>
  <c r="J12" i="96"/>
  <c r="J13" i="96" s="1"/>
  <c r="B14" i="96"/>
  <c r="B12" i="96"/>
  <c r="M14" i="96"/>
  <c r="M18" i="96" s="1"/>
  <c r="L14" i="96"/>
  <c r="L18" i="96" s="1"/>
  <c r="K14" i="96"/>
  <c r="K18" i="96" s="1"/>
  <c r="J14" i="96"/>
  <c r="J18" i="96" s="1"/>
  <c r="F14" i="96"/>
  <c r="G14" i="96"/>
  <c r="G18" i="96" s="1"/>
  <c r="E13" i="96" l="1"/>
  <c r="E17" i="96" s="1"/>
  <c r="N13" i="96"/>
  <c r="M13" i="96"/>
  <c r="F13" i="96"/>
  <c r="K13" i="96"/>
  <c r="L13" i="96"/>
  <c r="O14" i="96"/>
  <c r="G13" i="96"/>
  <c r="F17" i="96"/>
  <c r="M17" i="96"/>
  <c r="E18" i="96"/>
  <c r="F18" i="96"/>
  <c r="K17" i="96"/>
  <c r="L17" i="96"/>
  <c r="J17" i="96"/>
  <c r="G17" i="96"/>
  <c r="B9" i="96" l="1"/>
  <c r="B8" i="96"/>
  <c r="B25" i="96"/>
  <c r="B24" i="96"/>
  <c r="B23" i="96"/>
  <c r="B22" i="96"/>
  <c r="B21" i="96"/>
  <c r="N20" i="96"/>
  <c r="M20" i="96"/>
  <c r="M22" i="96" s="1"/>
  <c r="L20" i="96"/>
  <c r="K20" i="96"/>
  <c r="J20" i="96"/>
  <c r="I20" i="96"/>
  <c r="G20" i="96"/>
  <c r="F20" i="96"/>
  <c r="E20" i="96"/>
  <c r="B20" i="96"/>
  <c r="N19" i="96"/>
  <c r="M19" i="96"/>
  <c r="L19" i="96"/>
  <c r="K19" i="96"/>
  <c r="J19" i="96"/>
  <c r="G19" i="96"/>
  <c r="F19" i="96"/>
  <c r="E19" i="96"/>
  <c r="B19" i="96"/>
  <c r="N18" i="96"/>
  <c r="N22" i="96" s="1"/>
  <c r="B18" i="96"/>
  <c r="N17" i="96"/>
  <c r="N21" i="96" s="1"/>
  <c r="N23" i="96" s="1"/>
  <c r="B17" i="96"/>
  <c r="B16" i="96"/>
  <c r="B15" i="96"/>
  <c r="B11" i="96"/>
  <c r="B10" i="96"/>
  <c r="B7" i="96"/>
  <c r="L21" i="96" l="1"/>
  <c r="F21" i="96"/>
  <c r="J22" i="96"/>
  <c r="L22" i="96"/>
  <c r="K21" i="96"/>
  <c r="J21" i="96"/>
  <c r="F22" i="96"/>
  <c r="G22" i="96"/>
  <c r="M21" i="96"/>
  <c r="M23" i="96" s="1"/>
  <c r="K22" i="96"/>
  <c r="G21" i="96"/>
  <c r="L23" i="96" l="1"/>
  <c r="J23" i="96"/>
  <c r="F23" i="96"/>
  <c r="K23" i="96"/>
  <c r="G23" i="96"/>
  <c r="E23" i="96"/>
  <c r="A20" i="38"/>
  <c r="E31" i="86"/>
  <c r="E19" i="86"/>
  <c r="E15" i="86"/>
  <c r="E8" i="86"/>
  <c r="E11" i="86" s="1"/>
  <c r="A6" i="86"/>
  <c r="B6" i="86" s="1"/>
  <c r="B5" i="86"/>
  <c r="E39" i="86" l="1"/>
  <c r="E21" i="86"/>
  <c r="E23" i="86" s="1"/>
  <c r="E25" i="86" s="1"/>
  <c r="E27" i="86" s="1"/>
  <c r="E41" i="86" s="1"/>
  <c r="E43" i="86" s="1"/>
  <c r="A7" i="86"/>
  <c r="A8" i="86" l="1"/>
  <c r="B7" i="86"/>
  <c r="A9" i="86" l="1"/>
  <c r="B8" i="86"/>
  <c r="A10" i="86" l="1"/>
  <c r="B9" i="86"/>
  <c r="A11" i="86" l="1"/>
  <c r="B10" i="86"/>
  <c r="A13" i="86" l="1"/>
  <c r="B11" i="86"/>
  <c r="A14" i="86" l="1"/>
  <c r="B13" i="86"/>
  <c r="E8" i="45"/>
  <c r="B14" i="86" l="1"/>
  <c r="A15" i="86"/>
  <c r="F7" i="72"/>
  <c r="E7" i="72"/>
  <c r="D7" i="72"/>
  <c r="G6" i="72"/>
  <c r="J6" i="72" s="1"/>
  <c r="G5" i="72"/>
  <c r="J5" i="72" s="1"/>
  <c r="B6" i="72"/>
  <c r="A6" i="72"/>
  <c r="A7" i="72" s="1"/>
  <c r="B7" i="72" s="1"/>
  <c r="B5" i="72"/>
  <c r="J7" i="72" l="1"/>
  <c r="A16" i="86"/>
  <c r="B15" i="86"/>
  <c r="G7" i="72"/>
  <c r="A17" i="86" l="1"/>
  <c r="B16" i="86"/>
  <c r="A18" i="86" l="1"/>
  <c r="B17" i="86"/>
  <c r="A19" i="86" l="1"/>
  <c r="B18" i="86"/>
  <c r="B19" i="86" l="1"/>
  <c r="A20" i="86"/>
  <c r="A21" i="86" l="1"/>
  <c r="B20" i="86"/>
  <c r="B21" i="86" l="1"/>
  <c r="A23" i="86"/>
  <c r="A24" i="86" l="1"/>
  <c r="B23" i="86"/>
  <c r="A25" i="86" l="1"/>
  <c r="B24" i="86"/>
  <c r="B25" i="86" l="1"/>
  <c r="A26" i="86"/>
  <c r="B26" i="86" l="1"/>
  <c r="A27" i="86"/>
  <c r="A29" i="86" l="1"/>
  <c r="B27" i="86"/>
  <c r="B29" i="86" l="1"/>
  <c r="A30" i="86"/>
  <c r="A31" i="86" l="1"/>
  <c r="B30" i="86"/>
  <c r="A32" i="86" l="1"/>
  <c r="B31" i="86"/>
  <c r="E8" i="65"/>
  <c r="A6" i="65"/>
  <c r="A7" i="65" s="1"/>
  <c r="B6" i="65"/>
  <c r="E12" i="65"/>
  <c r="B5" i="65"/>
  <c r="E12" i="64"/>
  <c r="E8" i="64"/>
  <c r="A7" i="64"/>
  <c r="A8" i="64" s="1"/>
  <c r="B6" i="64"/>
  <c r="A6" i="64"/>
  <c r="B5" i="64"/>
  <c r="E12" i="63"/>
  <c r="E8" i="63"/>
  <c r="A6" i="63"/>
  <c r="A7" i="63" s="1"/>
  <c r="B5" i="63"/>
  <c r="E8" i="62"/>
  <c r="E12" i="62"/>
  <c r="A6" i="62"/>
  <c r="A7" i="62" s="1"/>
  <c r="B7" i="62" s="1"/>
  <c r="B5" i="62"/>
  <c r="A33" i="86" l="1"/>
  <c r="B32" i="86"/>
  <c r="A8" i="65"/>
  <c r="B7" i="65"/>
  <c r="B6" i="62"/>
  <c r="B6" i="63"/>
  <c r="B8" i="65"/>
  <c r="A9" i="65"/>
  <c r="A10" i="65" s="1"/>
  <c r="A11" i="65" s="1"/>
  <c r="A12" i="65" s="1"/>
  <c r="A13" i="65" s="1"/>
  <c r="A14" i="65" s="1"/>
  <c r="E14" i="65"/>
  <c r="B10" i="65"/>
  <c r="B9" i="65"/>
  <c r="E14" i="64"/>
  <c r="B8" i="64"/>
  <c r="A9" i="64"/>
  <c r="B7" i="64"/>
  <c r="E14" i="63"/>
  <c r="A8" i="63"/>
  <c r="B7" i="63"/>
  <c r="E14" i="62"/>
  <c r="A8" i="62"/>
  <c r="A34" i="86" l="1"/>
  <c r="B33" i="86"/>
  <c r="B11" i="65"/>
  <c r="A10" i="64"/>
  <c r="B9" i="64"/>
  <c r="A9" i="63"/>
  <c r="B8" i="63"/>
  <c r="B8" i="62"/>
  <c r="A9" i="62"/>
  <c r="A10" i="62" s="1"/>
  <c r="B34" i="86" l="1"/>
  <c r="A35" i="86"/>
  <c r="B12" i="65"/>
  <c r="B10" i="64"/>
  <c r="A11" i="64"/>
  <c r="A10" i="63"/>
  <c r="B9" i="63"/>
  <c r="A11" i="62"/>
  <c r="B10" i="62"/>
  <c r="B9" i="62"/>
  <c r="A36" i="86" l="1"/>
  <c r="B35" i="86"/>
  <c r="B13" i="65"/>
  <c r="B11" i="64"/>
  <c r="A12" i="64"/>
  <c r="A11" i="63"/>
  <c r="B10" i="63"/>
  <c r="A12" i="62"/>
  <c r="A13" i="62" s="1"/>
  <c r="B11" i="62"/>
  <c r="A37" i="86" l="1"/>
  <c r="B36" i="86"/>
  <c r="B14" i="65"/>
  <c r="A13" i="64"/>
  <c r="B12" i="64"/>
  <c r="B11" i="63"/>
  <c r="A12" i="63"/>
  <c r="A14" i="62"/>
  <c r="B14" i="62" s="1"/>
  <c r="B13" i="62"/>
  <c r="B12" i="62"/>
  <c r="A38" i="86" l="1"/>
  <c r="B37" i="86"/>
  <c r="A14" i="64"/>
  <c r="B14" i="64" s="1"/>
  <c r="B13" i="64"/>
  <c r="A13" i="63"/>
  <c r="B12" i="63"/>
  <c r="A39" i="86" l="1"/>
  <c r="B38" i="86"/>
  <c r="A14" i="63"/>
  <c r="B14" i="63" s="1"/>
  <c r="B13" i="63"/>
  <c r="A41" i="86" l="1"/>
  <c r="B39" i="86"/>
  <c r="B41" i="86" l="1"/>
  <c r="A42" i="86"/>
  <c r="B42" i="86" l="1"/>
  <c r="A43" i="86"/>
  <c r="B43" i="86" s="1"/>
  <c r="E11" i="45" l="1"/>
  <c r="E13" i="45" s="1"/>
  <c r="E17" i="45" s="1"/>
  <c r="H14" i="44"/>
  <c r="G10" i="44"/>
  <c r="G7" i="44"/>
  <c r="G6" i="44"/>
  <c r="D14" i="44"/>
  <c r="E14" i="44"/>
  <c r="A5" i="45"/>
  <c r="B5" i="45" s="1"/>
  <c r="B4" i="45"/>
  <c r="A7" i="44"/>
  <c r="A8" i="44" s="1"/>
  <c r="B6" i="44"/>
  <c r="H3" i="44"/>
  <c r="F3" i="44"/>
  <c r="E3" i="44"/>
  <c r="D3" i="44"/>
  <c r="C3" i="44"/>
  <c r="G14" i="44" l="1"/>
  <c r="A9" i="44"/>
  <c r="B8" i="44"/>
  <c r="B7" i="44"/>
  <c r="A6" i="45"/>
  <c r="A10" i="44"/>
  <c r="B9" i="44"/>
  <c r="A7" i="45" l="1"/>
  <c r="B6" i="45"/>
  <c r="A11" i="44"/>
  <c r="B10" i="44"/>
  <c r="A8" i="45" l="1"/>
  <c r="B7" i="45"/>
  <c r="A12" i="44"/>
  <c r="B11" i="44"/>
  <c r="A9" i="45" l="1"/>
  <c r="B8" i="45"/>
  <c r="A13" i="44"/>
  <c r="B12" i="44"/>
  <c r="B9" i="45" l="1"/>
  <c r="A10" i="45"/>
  <c r="B13" i="44"/>
  <c r="A14" i="44"/>
  <c r="A11" i="45" l="1"/>
  <c r="B10" i="45"/>
  <c r="A15" i="44"/>
  <c r="A16" i="44" s="1"/>
  <c r="A17" i="44" s="1"/>
  <c r="A18" i="44" s="1"/>
  <c r="A19" i="44" s="1"/>
  <c r="A20" i="44" s="1"/>
  <c r="B14" i="44"/>
  <c r="A12" i="45" l="1"/>
  <c r="B11" i="45"/>
  <c r="B12" i="45" l="1"/>
  <c r="A13" i="45"/>
  <c r="B13" i="45" l="1"/>
  <c r="A14" i="45"/>
  <c r="A15" i="45" l="1"/>
  <c r="B14" i="45"/>
  <c r="A16" i="45" l="1"/>
  <c r="B15" i="45"/>
  <c r="B16" i="45" l="1"/>
  <c r="A17" i="45"/>
  <c r="B17" i="45" s="1"/>
  <c r="E10" i="38" l="1"/>
  <c r="E6" i="38"/>
  <c r="E7" i="38" s="1"/>
  <c r="A5" i="38"/>
  <c r="A6" i="38" s="1"/>
  <c r="B4" i="38"/>
  <c r="E6" i="36"/>
  <c r="E8" i="36" s="1"/>
  <c r="B12" i="36"/>
  <c r="B11" i="36"/>
  <c r="B10" i="36"/>
  <c r="B9" i="36"/>
  <c r="B8" i="36"/>
  <c r="B7" i="36"/>
  <c r="B6" i="36"/>
  <c r="B5" i="36"/>
  <c r="B4" i="36"/>
  <c r="E11" i="38" l="1"/>
  <c r="E13" i="38" s="1"/>
  <c r="E16" i="38" s="1"/>
  <c r="E18" i="38" s="1"/>
  <c r="E20" i="38" s="1"/>
  <c r="A7" i="38"/>
  <c r="B6" i="38"/>
  <c r="B5" i="38"/>
  <c r="E10" i="36"/>
  <c r="E12" i="36" s="1"/>
  <c r="A8" i="38" l="1"/>
  <c r="B7" i="38"/>
  <c r="A9" i="38" l="1"/>
  <c r="B8" i="38"/>
  <c r="A10" i="38" l="1"/>
  <c r="B9" i="38"/>
  <c r="A11" i="38" l="1"/>
  <c r="B10" i="38"/>
  <c r="A12" i="38" l="1"/>
  <c r="B11" i="38"/>
  <c r="A13" i="38" l="1"/>
  <c r="B12" i="38"/>
  <c r="B13" i="38" l="1"/>
  <c r="A14" i="38"/>
  <c r="A15" i="38" l="1"/>
  <c r="B14" i="38"/>
  <c r="B15" i="38" l="1"/>
  <c r="A16" i="38"/>
  <c r="A17" i="38" l="1"/>
  <c r="B16" i="38"/>
  <c r="A18" i="38" l="1"/>
  <c r="B17" i="38"/>
  <c r="B18" i="38" l="1"/>
  <c r="A19" i="38"/>
  <c r="B19" i="38" l="1"/>
  <c r="B20" i="38" l="1"/>
  <c r="I12" i="96"/>
  <c r="I18" i="96"/>
  <c r="I13" i="96" l="1"/>
  <c r="O13" i="96" s="1"/>
  <c r="O12" i="96"/>
  <c r="I22" i="96"/>
  <c r="O22" i="96" s="1"/>
  <c r="O18" i="96"/>
  <c r="I17" i="96"/>
  <c r="I21" i="96" l="1"/>
  <c r="O17" i="96"/>
  <c r="I23" i="96" l="1"/>
  <c r="O23" i="96" s="1"/>
  <c r="O25" i="96" s="1"/>
  <c r="O21" i="96"/>
</calcChain>
</file>

<file path=xl/sharedStrings.xml><?xml version="1.0" encoding="utf-8"?>
<sst xmlns="http://schemas.openxmlformats.org/spreadsheetml/2006/main" count="645" uniqueCount="325">
  <si>
    <t>-</t>
  </si>
  <si>
    <t>CO2-Einsparung</t>
  </si>
  <si>
    <t>t CO2/Jahr</t>
  </si>
  <si>
    <t>Summe</t>
  </si>
  <si>
    <t>Bezeichnung</t>
  </si>
  <si>
    <t>Einheit</t>
  </si>
  <si>
    <t>Mio. €</t>
  </si>
  <si>
    <t>t CO2/Jahr/Mio. €</t>
  </si>
  <si>
    <t>Zeile</t>
  </si>
  <si>
    <t>A</t>
  </si>
  <si>
    <t>B</t>
  </si>
  <si>
    <t>C</t>
  </si>
  <si>
    <t>D</t>
  </si>
  <si>
    <t>E</t>
  </si>
  <si>
    <t>F</t>
  </si>
  <si>
    <t>Hinweise: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</si>
  <si>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</si>
  <si>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</si>
  <si>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</si>
  <si>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</si>
  <si>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</si>
  <si>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</si>
  <si>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</si>
  <si>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</si>
  <si>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</si>
  <si>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Anwenderangabe</t>
  </si>
  <si>
    <t>Farbcodierung:</t>
  </si>
  <si>
    <t>Richtwert</t>
  </si>
  <si>
    <t>Verfahrensvorgabe</t>
  </si>
  <si>
    <t>Berechnet</t>
  </si>
  <si>
    <t>Nicht auszufüllen</t>
  </si>
  <si>
    <t>Wert</t>
  </si>
  <si>
    <t>Hinweis</t>
  </si>
  <si>
    <t>Stellplätze</t>
  </si>
  <si>
    <t>Umschlagsrate</t>
  </si>
  <si>
    <t>Parkvorgänge/Stellplatz</t>
  </si>
  <si>
    <t>Abstellvorgänge/Tag</t>
  </si>
  <si>
    <t>(1) * (2)</t>
  </si>
  <si>
    <t>Fahrten/Tag</t>
  </si>
  <si>
    <t>(3) * 2</t>
  </si>
  <si>
    <t>Verlagerte MIV-Nachfrage Hin- und Rückweg</t>
  </si>
  <si>
    <t>km/Fahrt</t>
  </si>
  <si>
    <t>Verlagerte Pkm MIV</t>
  </si>
  <si>
    <t>Pkm/Tag</t>
  </si>
  <si>
    <t>Besetzungsgrad MIV</t>
  </si>
  <si>
    <t>Pkm/Pkw-km</t>
  </si>
  <si>
    <t>Tage/Jahr</t>
  </si>
  <si>
    <t>Verlagerte MIV-Fahrleistung</t>
  </si>
  <si>
    <t>Pkw-km/Jahr</t>
  </si>
  <si>
    <r>
      <t>g CO</t>
    </r>
    <r>
      <rPr>
        <vertAlign val="subscript"/>
        <sz val="9"/>
        <color rgb="FF000000"/>
        <rFont val="Arial"/>
        <family val="2"/>
        <scheme val="minor"/>
      </rPr>
      <t>2</t>
    </r>
    <r>
      <rPr>
        <sz val="9"/>
        <color rgb="FF000000"/>
        <rFont val="Arial"/>
        <family val="2"/>
        <scheme val="minor"/>
      </rPr>
      <t>/Pkw-km</t>
    </r>
  </si>
  <si>
    <t>€</t>
  </si>
  <si>
    <t>zuwendungsfähige Investitionen gesamt</t>
  </si>
  <si>
    <t>Mittlere Reiseweite</t>
  </si>
  <si>
    <t>km</t>
  </si>
  <si>
    <t>g CO2/Pkw-km</t>
  </si>
  <si>
    <t>zuwendungsfähige Investitionen</t>
  </si>
  <si>
    <t>Hinweise</t>
  </si>
  <si>
    <t>(3) * 1.000.000 / (4)</t>
  </si>
  <si>
    <t>(5) / (6)</t>
  </si>
  <si>
    <t>(7) / (8)</t>
  </si>
  <si>
    <r>
      <t>t CO</t>
    </r>
    <r>
      <rPr>
        <vertAlign val="subscript"/>
        <sz val="11"/>
        <color theme="1"/>
        <rFont val="Arial"/>
        <family val="2"/>
        <scheme val="minor"/>
      </rPr>
      <t>2</t>
    </r>
    <r>
      <rPr>
        <sz val="11"/>
        <color theme="1"/>
        <rFont val="Arial"/>
        <family val="2"/>
        <scheme val="minor"/>
      </rPr>
      <t>/Jahr/Mio. €</t>
    </r>
  </si>
  <si>
    <r>
      <t>t CO</t>
    </r>
    <r>
      <rPr>
        <vertAlign val="subscript"/>
        <sz val="11"/>
        <color theme="1"/>
        <rFont val="Arial"/>
        <family val="2"/>
        <scheme val="minor"/>
      </rPr>
      <t>2</t>
    </r>
    <r>
      <rPr>
        <sz val="11"/>
        <color theme="1"/>
        <rFont val="Arial"/>
        <family val="2"/>
        <scheme val="minor"/>
      </rPr>
      <t>/Jahr</t>
    </r>
  </si>
  <si>
    <r>
      <t>g CO</t>
    </r>
    <r>
      <rPr>
        <vertAlign val="subscript"/>
        <sz val="11"/>
        <color theme="1"/>
        <rFont val="Arial"/>
        <family val="2"/>
        <scheme val="minor"/>
      </rPr>
      <t>2</t>
    </r>
    <r>
      <rPr>
        <sz val="11"/>
        <color theme="1"/>
        <rFont val="Arial"/>
        <family val="2"/>
        <scheme val="minor"/>
      </rPr>
      <t>/Pkw-km</t>
    </r>
  </si>
  <si>
    <t>Emissionsrate Pkw 2025</t>
  </si>
  <si>
    <t>erforderliche Emissionseinsparung MIV pro Mio. Euro Investition</t>
  </si>
  <si>
    <t>Plausibilitätsprüfung Radweg - Ermittlung zu verlagernde Pkw aufs Rad</t>
  </si>
  <si>
    <t>P+R-Umsteigeanlagen</t>
  </si>
  <si>
    <t>Minuten</t>
  </si>
  <si>
    <t>Attraktivitätssteigerung durch P+R</t>
  </si>
  <si>
    <t>P+R-Mehrnachfrage</t>
  </si>
  <si>
    <t>(6) / (5) * 0,8</t>
  </si>
  <si>
    <t>(4) * (7)</t>
  </si>
  <si>
    <t>Mittlere ÖV-Reiseweite je Fahrt</t>
  </si>
  <si>
    <t>(8) * (9)</t>
  </si>
  <si>
    <t>(10) / (11) * (12)</t>
  </si>
  <si>
    <t>Emissionsrate Pkw</t>
  </si>
  <si>
    <t>(13) * (14) / 1.000.000</t>
  </si>
  <si>
    <t>zu verlagernde MIV-Fahrleistung pro Jahr</t>
  </si>
  <si>
    <t>P+R-Abstellvorgänge pro Tag</t>
  </si>
  <si>
    <t>P+R-Fahrten (Hin- und Rück)</t>
  </si>
  <si>
    <t>erforderliche Emissionseinsparung MIV</t>
  </si>
  <si>
    <t>Abschnitt</t>
  </si>
  <si>
    <t>Entfernung</t>
  </si>
  <si>
    <t>Zeit</t>
  </si>
  <si>
    <t>Belastung</t>
  </si>
  <si>
    <t>Verkehrsleistung ÖPNV</t>
  </si>
  <si>
    <t>Zeitdifferenz*</t>
  </si>
  <si>
    <t>[m]</t>
  </si>
  <si>
    <t>[Min.]</t>
  </si>
  <si>
    <t>* Zeitdifferenz: Bei Reisezeitsenkung ist ein negativer Wert einzutragen</t>
  </si>
  <si>
    <t>Mittlere Reisezeit der betroffenen Fahrten im ÖPNV</t>
  </si>
  <si>
    <t>Summe Reisezeitdifferenzen</t>
  </si>
  <si>
    <t>Zuschlag für Erhöhung der Zuverlässigkeit</t>
  </si>
  <si>
    <t>Erwartete Mehrverkehrsquote</t>
  </si>
  <si>
    <t>Prozent</t>
  </si>
  <si>
    <t>(2) / (1) * (3) * (1 + (4))</t>
  </si>
  <si>
    <t>Verkehrsleistung ohne Beschleunigung</t>
  </si>
  <si>
    <t>Verlagerungswirkung</t>
  </si>
  <si>
    <t>Pkm/Jahr</t>
  </si>
  <si>
    <t>(5) * (6) * (7)</t>
  </si>
  <si>
    <t>Pkw-Besetzungsgrad</t>
  </si>
  <si>
    <t>Eingesparte Pkw-km</t>
  </si>
  <si>
    <t>(8) / (9)</t>
  </si>
  <si>
    <t>(10) * (11) / 1.000.000</t>
  </si>
  <si>
    <t>Indikator</t>
  </si>
  <si>
    <t>(12) / (13)</t>
  </si>
  <si>
    <t>ÖPNV-Beschleunigung</t>
  </si>
  <si>
    <t>(E) = (B) * (D) / 1.000</t>
  </si>
  <si>
    <t>Verkehrsverlagerung</t>
  </si>
  <si>
    <t>(1) * (3)</t>
  </si>
  <si>
    <t>Zentrale Omnibusbahnhöfe und Haltestellenverlegung</t>
  </si>
  <si>
    <t>( (5) + (6) ) / (2) * (7)</t>
  </si>
  <si>
    <t>(4) * (8) * (9)</t>
  </si>
  <si>
    <t>Neue Schienenstationen</t>
  </si>
  <si>
    <t>Einwohner</t>
  </si>
  <si>
    <t>Beschäftigte</t>
  </si>
  <si>
    <t>Schulplätze</t>
  </si>
  <si>
    <t>Gewichtung</t>
  </si>
  <si>
    <t>Einwohnergleichwert</t>
  </si>
  <si>
    <t>(A)</t>
  </si>
  <si>
    <t>(B)</t>
  </si>
  <si>
    <t>(D)</t>
  </si>
  <si>
    <t xml:space="preserve">(C) </t>
  </si>
  <si>
    <t>(E) = (B) + (C) + (D)</t>
  </si>
  <si>
    <t>(F)</t>
  </si>
  <si>
    <t>Neue Schienenstationen: Ermittlung Einwohnergleichwerte im Einzugsbereich der neuen Station</t>
  </si>
  <si>
    <t>Ein-/Aussteiger der neuen Station</t>
  </si>
  <si>
    <t>ÖPNV-Mobilität</t>
  </si>
  <si>
    <t>Erwartungswert Ein-/Aussteiger</t>
  </si>
  <si>
    <t>Mittlere Reiseweite Ein-/Aussteiger</t>
  </si>
  <si>
    <t>Änderung Verkehrsleistung</t>
  </si>
  <si>
    <t>Querschnittslast im Bestand</t>
  </si>
  <si>
    <t>Verkehrsleistung</t>
  </si>
  <si>
    <t>Mittlere Reisezeit</t>
  </si>
  <si>
    <t>Zeitverlust durch Halt</t>
  </si>
  <si>
    <t>Änderungsquote</t>
  </si>
  <si>
    <t>Durchfahrende Fahrgäste</t>
  </si>
  <si>
    <t>Summe Änderung Verkehrsleistung ÖPNV</t>
  </si>
  <si>
    <t>Eingesparte Emissionen aus Verkehrsverlagerungen</t>
  </si>
  <si>
    <t>eingesparte Pkw-Betriebsleistung</t>
  </si>
  <si>
    <t>Pkw Emissionsrate</t>
  </si>
  <si>
    <t xml:space="preserve">Zusätzliche Emissionen wegen zusätzlicher Zughalte </t>
  </si>
  <si>
    <t>Zughalte je Werktag (2 Richtungen)</t>
  </si>
  <si>
    <t>Zughalte je Jahr</t>
  </si>
  <si>
    <t>Halte/Jahr</t>
  </si>
  <si>
    <t>Fahrzeugtyp</t>
  </si>
  <si>
    <t>Gesamtwirkung</t>
  </si>
  <si>
    <t>EGW</t>
  </si>
  <si>
    <t>P/(EGW*WT)</t>
  </si>
  <si>
    <t>Mittlere Reisezeit MIV</t>
  </si>
  <si>
    <t>* Zeitdifferenz: Bei Verbesserung ist ein negativer Wert (Reisezeitäquivalenzsenkung) einzutragen</t>
  </si>
  <si>
    <t>Verbesserung* aus verbesserter Stationsausstattung</t>
  </si>
  <si>
    <t>Nachfrageelastizität der Reisezeit</t>
  </si>
  <si>
    <t>keine Einheit</t>
  </si>
  <si>
    <t>t</t>
  </si>
  <si>
    <t>Tonnen</t>
  </si>
  <si>
    <t>g</t>
  </si>
  <si>
    <t>Gramm</t>
  </si>
  <si>
    <t>CO2</t>
  </si>
  <si>
    <t>Min.</t>
  </si>
  <si>
    <t>Werktag (Montag - Freitag)</t>
  </si>
  <si>
    <t>Pkm</t>
  </si>
  <si>
    <t>Personenkilometer</t>
  </si>
  <si>
    <t>Pkw-km</t>
  </si>
  <si>
    <t>Pkw-Kilometer</t>
  </si>
  <si>
    <t>Mio.</t>
  </si>
  <si>
    <t>Millionen</t>
  </si>
  <si>
    <t>Euro</t>
  </si>
  <si>
    <t>m</t>
  </si>
  <si>
    <t>Meter</t>
  </si>
  <si>
    <t>P</t>
  </si>
  <si>
    <t>Personenfahrten</t>
  </si>
  <si>
    <t>Kilometer</t>
  </si>
  <si>
    <t>l</t>
  </si>
  <si>
    <t>Liter</t>
  </si>
  <si>
    <t>Kilowattstunde</t>
  </si>
  <si>
    <t>kWh</t>
  </si>
  <si>
    <t>kg</t>
  </si>
  <si>
    <t>Kilogramm</t>
  </si>
  <si>
    <t>Bus-km</t>
  </si>
  <si>
    <t>Buskilometer</t>
  </si>
  <si>
    <t>Bezeichnungen</t>
  </si>
  <si>
    <t>[Pkm / WT]</t>
  </si>
  <si>
    <t>WT</t>
  </si>
  <si>
    <t>[P / WT]</t>
  </si>
  <si>
    <t>%</t>
  </si>
  <si>
    <t>Pkm/WT</t>
  </si>
  <si>
    <t>WT/Jahr</t>
  </si>
  <si>
    <t>P/WT</t>
  </si>
  <si>
    <t>Halte/WT</t>
  </si>
  <si>
    <t>Abschlagsfaktor alternative ÖPNV-Systeme</t>
  </si>
  <si>
    <t>(G)</t>
  </si>
  <si>
    <t>Umsteigerzahlen (ZOB) Bus - Bus</t>
  </si>
  <si>
    <t>Umsteigerzahlen (ZOB) Bus - Schiene</t>
  </si>
  <si>
    <t>Umsteiger Bus - Bus</t>
  </si>
  <si>
    <t>Mittlere Reiseweite Fahrgäste Bus</t>
  </si>
  <si>
    <t>Mittlere Reisezeit Fahrgäste Bus</t>
  </si>
  <si>
    <t>Verkehrsleistung Umsteiger Bus</t>
  </si>
  <si>
    <t>Verbesserung* aus eingesparten Umsteigezeiten</t>
  </si>
  <si>
    <t>Umsteiger Bus - Schiene</t>
  </si>
  <si>
    <t>Mittlere Reisezeit Fahrgäste Bus+Schiene</t>
  </si>
  <si>
    <t>Mittlere Reiseweite Fahrgäste Bus+Schiene</t>
  </si>
  <si>
    <t>Einsteiger Haltestelle (bei Haltestellenverlegung)</t>
  </si>
  <si>
    <t>Einsteigerzahlen</t>
  </si>
  <si>
    <t>Verkehrsleistung Einsteiger</t>
  </si>
  <si>
    <t>Verbesserung* aus verringerten Zugangszeiten</t>
  </si>
  <si>
    <t>Verkehrsverlagerung Gesamt</t>
  </si>
  <si>
    <t>Eingesparte Pkw-Fahrleistung</t>
  </si>
  <si>
    <t>Zentrale Omnibusbahnhöfe</t>
  </si>
  <si>
    <t>Haltestellenverlegung</t>
  </si>
  <si>
    <t>Verkehrsverlagerung aus Umstieg Bus - Bus</t>
  </si>
  <si>
    <t>Verkehrsverlagerung aus Umstieg Bus - Schiene</t>
  </si>
  <si>
    <t>Verkehrsverlagerung aus Haltestellenverlegung</t>
  </si>
  <si>
    <t>(4) / (5)</t>
  </si>
  <si>
    <t>(6) * (7) / 1.000.000</t>
  </si>
  <si>
    <t>(1) + (2) + (3)</t>
  </si>
  <si>
    <t>aus Tabelle 2-5 Zeile (10), falls relevant</t>
  </si>
  <si>
    <t>aus Tabelle 2-6 Zeile (10), falls relevant</t>
  </si>
  <si>
    <t>aus Tabelle 2-7 Zeile (10), falls relevant</t>
  </si>
  <si>
    <t>Aus Tabelle 2-13</t>
  </si>
  <si>
    <t>Entfernungs-
bereich</t>
  </si>
  <si>
    <t>(H) = (E) * (F) * ( 1 - (G) )</t>
  </si>
  <si>
    <t>Abschlags-
faktor</t>
  </si>
  <si>
    <t>(1) * (2) * ( 1 - (3) )</t>
  </si>
  <si>
    <t>(4) * (5) * (6)</t>
  </si>
  <si>
    <t>(12) / (11) * (13)</t>
  </si>
  <si>
    <t>(10) * (14) * (15)</t>
  </si>
  <si>
    <t>(7) + (16)</t>
  </si>
  <si>
    <t>(17) / (18)</t>
  </si>
  <si>
    <t>(19) * (20) / 1.000.000</t>
  </si>
  <si>
    <t>(22) * (23)</t>
  </si>
  <si>
    <t>NV 170E SD x 2</t>
  </si>
  <si>
    <t>Hochrechnung Zughalte auf Gesamtjahr</t>
  </si>
  <si>
    <r>
      <t>t CO</t>
    </r>
    <r>
      <rPr>
        <b/>
        <vertAlign val="subscript"/>
        <sz val="11"/>
        <color theme="1"/>
        <rFont val="Arial"/>
        <family val="2"/>
        <scheme val="minor"/>
      </rPr>
      <t>2</t>
    </r>
    <r>
      <rPr>
        <b/>
        <sz val="11"/>
        <color theme="1"/>
        <rFont val="Arial"/>
        <family val="2"/>
        <scheme val="minor"/>
      </rPr>
      <t>/Jahr/Mio. €</t>
    </r>
  </si>
  <si>
    <r>
      <t>t CO</t>
    </r>
    <r>
      <rPr>
        <b/>
        <vertAlign val="subscript"/>
        <sz val="11"/>
        <color theme="1"/>
        <rFont val="Arial"/>
        <family val="2"/>
        <scheme val="minor"/>
      </rPr>
      <t>2</t>
    </r>
    <r>
      <rPr>
        <b/>
        <sz val="11"/>
        <color theme="1"/>
        <rFont val="Arial"/>
        <family val="2"/>
        <scheme val="minor"/>
      </rPr>
      <t>/Jahr</t>
    </r>
  </si>
  <si>
    <r>
      <t>CO</t>
    </r>
    <r>
      <rPr>
        <b/>
        <vertAlign val="subscript"/>
        <sz val="11"/>
        <color theme="1"/>
        <rFont val="Arial"/>
        <family val="2"/>
        <scheme val="minor"/>
      </rPr>
      <t>2</t>
    </r>
    <r>
      <rPr>
        <b/>
        <sz val="11"/>
        <color theme="1"/>
        <rFont val="Arial"/>
        <family val="2"/>
        <scheme val="minor"/>
      </rPr>
      <t>-Einsparung/Investition</t>
    </r>
  </si>
  <si>
    <r>
      <t>Emissionsrate Pkw</t>
    </r>
    <r>
      <rPr>
        <b/>
        <sz val="11"/>
        <color theme="2"/>
        <rFont val="Arial"/>
        <family val="2"/>
        <scheme val="minor"/>
      </rPr>
      <t xml:space="preserve"> 2030</t>
    </r>
  </si>
  <si>
    <r>
      <t>g CO</t>
    </r>
    <r>
      <rPr>
        <vertAlign val="subscript"/>
        <sz val="11"/>
        <color theme="1"/>
        <rFont val="Arial"/>
        <family val="2"/>
        <scheme val="minor"/>
      </rPr>
      <t>2</t>
    </r>
    <r>
      <rPr>
        <sz val="11"/>
        <color theme="1"/>
        <rFont val="Arial"/>
        <family val="2"/>
        <scheme val="minor"/>
      </rPr>
      <t>/Halt</t>
    </r>
  </si>
  <si>
    <r>
      <t>Spezifische CO</t>
    </r>
    <r>
      <rPr>
        <vertAlign val="subscript"/>
        <sz val="11"/>
        <color theme="1"/>
        <rFont val="Arial"/>
        <family val="2"/>
        <scheme val="minor"/>
      </rPr>
      <t>2</t>
    </r>
    <r>
      <rPr>
        <sz val="11"/>
        <color theme="1"/>
        <rFont val="Arial"/>
        <family val="2"/>
        <scheme val="minor"/>
      </rPr>
      <t>-Emissionen</t>
    </r>
  </si>
  <si>
    <r>
      <t>CO</t>
    </r>
    <r>
      <rPr>
        <vertAlign val="subscript"/>
        <sz val="11"/>
        <color theme="1"/>
        <rFont val="Arial"/>
        <family val="2"/>
        <scheme val="minor"/>
      </rPr>
      <t>2</t>
    </r>
    <r>
      <rPr>
        <sz val="11"/>
        <color theme="1"/>
        <rFont val="Arial"/>
        <family val="2"/>
        <scheme val="minor"/>
      </rPr>
      <t>-Einsparung</t>
    </r>
  </si>
  <si>
    <r>
      <t>CO</t>
    </r>
    <r>
      <rPr>
        <b/>
        <vertAlign val="subscript"/>
        <sz val="11"/>
        <color theme="1"/>
        <rFont val="Arial"/>
        <family val="2"/>
        <scheme val="minor"/>
      </rPr>
      <t>2</t>
    </r>
    <r>
      <rPr>
        <b/>
        <sz val="11"/>
        <color theme="1"/>
        <rFont val="Arial"/>
        <family val="2"/>
        <scheme val="minor"/>
      </rPr>
      <t>-Einsparung</t>
    </r>
  </si>
  <si>
    <t>Anwenderangabe gem. Tabelle 2-9 bzw. Tabelle 2-10</t>
  </si>
  <si>
    <t>Verfahrensvorgabe gem. Tab. 2-17</t>
  </si>
  <si>
    <t>Anwenderangabe gem. Tabelle 2-18</t>
  </si>
  <si>
    <t>gem. Tabelle 2-3, Spalte F</t>
  </si>
  <si>
    <t>Anwenderangabe gem. Tabelle 2-9 und Tabelle 2-10</t>
  </si>
  <si>
    <t>gem. Tabelle 2-3, Spalte E</t>
  </si>
  <si>
    <t>Anwenderangabe gem. Tabelle 2-15 Zeile (3) bis (6)</t>
  </si>
  <si>
    <t>Musterfahrzeugtyp gemäß Tabelle 2-19 oder 2-20</t>
  </si>
  <si>
    <r>
      <t>Spezifische CO</t>
    </r>
    <r>
      <rPr>
        <vertAlign val="subscript"/>
        <sz val="11"/>
        <color theme="1"/>
        <rFont val="Arial"/>
        <family val="2"/>
        <scheme val="minor"/>
      </rPr>
      <t>2</t>
    </r>
    <r>
      <rPr>
        <sz val="11"/>
        <color theme="1"/>
        <rFont val="Arial"/>
        <family val="2"/>
        <scheme val="minor"/>
      </rPr>
      <t>-Emissionen je Halt</t>
    </r>
  </si>
  <si>
    <t>Alternativ: Fahrzeugart</t>
  </si>
  <si>
    <t>alternativ zu Zeile (25) &amp; (26): gemäß Tabelle 2-21</t>
  </si>
  <si>
    <t>Alternativ: Leermasse des Fahrzeugs</t>
  </si>
  <si>
    <t>alternativ zu Zeile (25) &amp; (26): Anwenderangabe</t>
  </si>
  <si>
    <r>
      <t>Alternativ: Spezifische CO</t>
    </r>
    <r>
      <rPr>
        <i/>
        <vertAlign val="subscript"/>
        <sz val="11"/>
        <color theme="1"/>
        <rFont val="Arial"/>
        <family val="2"/>
        <scheme val="minor"/>
      </rPr>
      <t>2</t>
    </r>
    <r>
      <rPr>
        <i/>
        <sz val="11"/>
        <color theme="1"/>
        <rFont val="Arial"/>
        <family val="2"/>
        <scheme val="minor"/>
      </rPr>
      <t>-Emissionen</t>
    </r>
  </si>
  <si>
    <r>
      <t>g CO</t>
    </r>
    <r>
      <rPr>
        <i/>
        <vertAlign val="subscript"/>
        <sz val="11"/>
        <color theme="1"/>
        <rFont val="Arial"/>
        <family val="2"/>
        <scheme val="minor"/>
      </rPr>
      <t>2</t>
    </r>
    <r>
      <rPr>
        <i/>
        <sz val="11"/>
        <color theme="1"/>
        <rFont val="Arial"/>
        <family val="2"/>
        <scheme val="minor"/>
      </rPr>
      <t>/(t*Halt)</t>
    </r>
  </si>
  <si>
    <r>
      <t>Alternativ: Spezifische CO</t>
    </r>
    <r>
      <rPr>
        <i/>
        <vertAlign val="subscript"/>
        <sz val="11"/>
        <color theme="1"/>
        <rFont val="Arial"/>
        <family val="2"/>
        <scheme val="minor"/>
      </rPr>
      <t>2</t>
    </r>
    <r>
      <rPr>
        <i/>
        <sz val="11"/>
        <color theme="1"/>
        <rFont val="Arial"/>
        <family val="2"/>
        <scheme val="minor"/>
      </rPr>
      <t>-Emissionen je Halt</t>
    </r>
  </si>
  <si>
    <r>
      <t>g CO</t>
    </r>
    <r>
      <rPr>
        <i/>
        <vertAlign val="subscript"/>
        <sz val="11"/>
        <color theme="1"/>
        <rFont val="Arial"/>
        <family val="2"/>
        <scheme val="minor"/>
      </rPr>
      <t>2</t>
    </r>
    <r>
      <rPr>
        <i/>
        <sz val="11"/>
        <color theme="1"/>
        <rFont val="Arial"/>
        <family val="2"/>
        <scheme val="minor"/>
      </rPr>
      <t>/Halt</t>
    </r>
  </si>
  <si>
    <t>alternativ zu Zeile (25) &amp; (26): (28) * (29)</t>
  </si>
  <si>
    <t>Zeile (26), alternativ Zeile (30)</t>
  </si>
  <si>
    <t>(21) + (32)</t>
  </si>
  <si>
    <t>(33) / (34)</t>
  </si>
  <si>
    <t>(15) / (16)</t>
  </si>
  <si>
    <t>Hochrechnungsfaktor Nachfrage Gesamtjahr auf Normalwerktag (Mo-Fr)</t>
  </si>
  <si>
    <t>Hochrechnungsfaktor Nachfrage Normalwerktag (Mo-Fr) auf das Gesamtjahr</t>
  </si>
  <si>
    <t>Hochrechnungsfaktor Nachfrage Normalwerktag  (Mo-Fr) auf das Gesamtjahr</t>
  </si>
  <si>
    <t>gemäß Tabelle 2-20</t>
  </si>
  <si>
    <t>Jahr/WT</t>
  </si>
  <si>
    <t xml:space="preserve"> Neue Strecke 1</t>
  </si>
  <si>
    <t xml:space="preserve"> Neue Strecke 2</t>
  </si>
  <si>
    <t xml:space="preserve"> Neue Strecke 3</t>
  </si>
  <si>
    <t xml:space="preserve"> Bestandsstrecke 1</t>
  </si>
  <si>
    <t xml:space="preserve"> Bestandsstrecke 2</t>
  </si>
  <si>
    <t xml:space="preserve"> Bestandsstrecke 3</t>
  </si>
  <si>
    <t xml:space="preserve"> Bestandsstrecke 4</t>
  </si>
  <si>
    <t xml:space="preserve"> Bestandsstrecke 5</t>
  </si>
  <si>
    <t xml:space="preserve"> Bestandsstrecke 6</t>
  </si>
  <si>
    <t>Streckenlänge</t>
  </si>
  <si>
    <t>SV-km/Jahr</t>
  </si>
  <si>
    <t>(10)</t>
  </si>
  <si>
    <t>(11)</t>
  </si>
  <si>
    <t>(12)</t>
  </si>
  <si>
    <r>
      <t>Emissionsrate SV</t>
    </r>
    <r>
      <rPr>
        <b/>
        <sz val="11"/>
        <color theme="2"/>
        <rFont val="Arial"/>
        <family val="2"/>
        <scheme val="minor"/>
      </rPr>
      <t xml:space="preserve"> 2030</t>
    </r>
  </si>
  <si>
    <t>Kfz/Werktag</t>
  </si>
  <si>
    <t>Hochrechnungsfaktor Nachfrage auf Gesamtjahr Pkw</t>
  </si>
  <si>
    <t>Hochrechnungsfaktor Nachfrage auf Gesamtjahr SV</t>
  </si>
  <si>
    <t>Pkw-Fahrleistung je Strecke pro Jahr</t>
  </si>
  <si>
    <t>SV-Fahrleistung je Strecke pro Jahr</t>
  </si>
  <si>
    <r>
      <t>CO</t>
    </r>
    <r>
      <rPr>
        <b/>
        <vertAlign val="subscript"/>
        <sz val="11"/>
        <color theme="1"/>
        <rFont val="Arial"/>
        <family val="2"/>
        <scheme val="minor"/>
      </rPr>
      <t>2</t>
    </r>
    <r>
      <rPr>
        <b/>
        <sz val="11"/>
        <color theme="1"/>
        <rFont val="Arial"/>
        <family val="2"/>
        <scheme val="minor"/>
      </rPr>
      <t xml:space="preserve">-Emissionen Pkw+SV je Strecke pro Jahr </t>
    </r>
  </si>
  <si>
    <r>
      <t>t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  <scheme val="minor"/>
      </rPr>
      <t>/Jahr</t>
    </r>
  </si>
  <si>
    <r>
      <t>g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  <scheme val="minor"/>
      </rPr>
      <t>/Pkw-km</t>
    </r>
  </si>
  <si>
    <r>
      <t>g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  <scheme val="minor"/>
      </rPr>
      <t>/SV-km</t>
    </r>
  </si>
  <si>
    <r>
      <t>CO</t>
    </r>
    <r>
      <rPr>
        <vertAlign val="subscript"/>
        <sz val="11"/>
        <color theme="1"/>
        <rFont val="Arial"/>
        <family val="2"/>
        <scheme val="minor"/>
      </rPr>
      <t>2</t>
    </r>
    <r>
      <rPr>
        <sz val="11"/>
        <color theme="1"/>
        <rFont val="Arial"/>
        <family val="2"/>
        <scheme val="minor"/>
      </rPr>
      <t>-Emissionen Pkw je Strecke pro Jahr</t>
    </r>
  </si>
  <si>
    <r>
      <t>CO</t>
    </r>
    <r>
      <rPr>
        <vertAlign val="subscript"/>
        <sz val="11"/>
        <color theme="1"/>
        <rFont val="Arial"/>
        <family val="2"/>
        <scheme val="minor"/>
      </rPr>
      <t>2</t>
    </r>
    <r>
      <rPr>
        <sz val="11"/>
        <color theme="1"/>
        <rFont val="Arial"/>
        <family val="2"/>
        <scheme val="minor"/>
      </rPr>
      <t>-Emissionen SV je Strecke pro Jahr</t>
    </r>
  </si>
  <si>
    <t>(13)</t>
  </si>
  <si>
    <t>(14)</t>
  </si>
  <si>
    <t>(15)</t>
  </si>
  <si>
    <r>
      <rPr>
        <b/>
        <sz val="11"/>
        <color theme="1"/>
        <rFont val="Arial"/>
        <family val="2"/>
        <scheme val="minor"/>
      </rPr>
      <t>Ohnefall:</t>
    </r>
    <r>
      <rPr>
        <sz val="11"/>
        <color theme="1"/>
        <rFont val="Arial"/>
        <family val="2"/>
        <scheme val="minor"/>
      </rPr>
      <t xml:space="preserve"> Verkehrsstärke Normalwerktag (Mo-Fr)</t>
    </r>
  </si>
  <si>
    <r>
      <rPr>
        <b/>
        <sz val="11"/>
        <color theme="1"/>
        <rFont val="Arial"/>
        <family val="2"/>
        <scheme val="minor"/>
      </rPr>
      <t xml:space="preserve">Mitfall: </t>
    </r>
    <r>
      <rPr>
        <sz val="11"/>
        <color theme="1"/>
        <rFont val="Arial"/>
        <family val="2"/>
        <scheme val="minor"/>
      </rPr>
      <t xml:space="preserve">Verkehrsstärke Normalwerktag (Mo-Fr) </t>
    </r>
  </si>
  <si>
    <r>
      <rPr>
        <b/>
        <sz val="11"/>
        <color theme="1"/>
        <rFont val="Arial"/>
        <family val="2"/>
        <scheme val="minor"/>
      </rPr>
      <t>Mitfall:</t>
    </r>
    <r>
      <rPr>
        <sz val="11"/>
        <color theme="1"/>
        <rFont val="Arial"/>
        <family val="2"/>
        <scheme val="minor"/>
      </rPr>
      <t xml:space="preserve"> SV-Anteil</t>
    </r>
  </si>
  <si>
    <r>
      <rPr>
        <b/>
        <sz val="11"/>
        <color theme="1"/>
        <rFont val="Arial"/>
        <family val="2"/>
        <scheme val="minor"/>
      </rPr>
      <t xml:space="preserve">Ohnefall: </t>
    </r>
    <r>
      <rPr>
        <sz val="11"/>
        <color theme="1"/>
        <rFont val="Arial"/>
        <family val="2"/>
        <scheme val="minor"/>
      </rPr>
      <t>SV-Anteil</t>
    </r>
  </si>
  <si>
    <t>SV/Werktag</t>
  </si>
  <si>
    <t>(4) - (2)</t>
  </si>
  <si>
    <t>(16)</t>
  </si>
  <si>
    <t>(17)</t>
  </si>
  <si>
    <t>(18)</t>
  </si>
  <si>
    <t>(11) * (13) / 1.000.000</t>
  </si>
  <si>
    <t>(7) * (1) * (9)</t>
  </si>
  <si>
    <r>
      <rPr>
        <b/>
        <sz val="11"/>
        <color theme="1"/>
        <rFont val="Arial"/>
        <family val="2"/>
        <scheme val="minor"/>
      </rPr>
      <t>Saldo Mitfall - Ohnefall</t>
    </r>
    <r>
      <rPr>
        <sz val="11"/>
        <color theme="1"/>
        <rFont val="Arial"/>
        <family val="2"/>
        <scheme val="minor"/>
      </rPr>
      <t xml:space="preserve"> Verkehrsstärke Normalwerktag (Mo-Fr) </t>
    </r>
    <r>
      <rPr>
        <b/>
        <sz val="11"/>
        <color theme="1"/>
        <rFont val="Arial"/>
        <family val="2"/>
        <scheme val="minor"/>
      </rPr>
      <t>Kfz</t>
    </r>
  </si>
  <si>
    <t xml:space="preserve">Vorabprüfung Klimabonus anhand der THG-Emissionen aus dem Fahrbetrieb bei Maßnahmen des kommunalen Straßenbaus </t>
  </si>
  <si>
    <t>(19)</t>
  </si>
  <si>
    <t>(6) - (8)</t>
  </si>
  <si>
    <t>(8) * (1) * (10)</t>
  </si>
  <si>
    <t>(12) * (14) / 1.000.000</t>
  </si>
  <si>
    <t>Summe (17)</t>
  </si>
  <si>
    <t xml:space="preserve">   davon Saldo Mitfall - Ohnefall Pkw</t>
  </si>
  <si>
    <t xml:space="preserve">   davon Saldo Mitfall - Ohnefall SV</t>
  </si>
  <si>
    <t>-1* ((24) * (31) / 1.000.000)</t>
  </si>
  <si>
    <t>zu verlagernde MIV-Fahrleistung pro Werktag</t>
  </si>
  <si>
    <t>Pkw-km/WT</t>
  </si>
  <si>
    <t>Pkw/WT</t>
  </si>
  <si>
    <t>zu verlagernde Pkw-Fahrten pro Werktag</t>
  </si>
  <si>
    <t xml:space="preserve">(4) * (5) / 100 - (2) * (3) / 100 </t>
  </si>
  <si>
    <t>Hinweis: Formel prüfen, bei Anwenderangabe in Zeile (28) muss Richtwert aus Zeile (26) entfernt werden</t>
  </si>
  <si>
    <t>Investitionssumme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</si>
</sst>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22" x14ac:knownFonts="1"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vertAlign val="subscript"/>
      <sz val="9"/>
      <color rgb="FF000000"/>
      <name val="Arial"/>
      <family val="2"/>
      <scheme val="minor"/>
    </font>
    <font>
      <sz val="9"/>
      <color rgb="FF000000"/>
      <name val="Arial"/>
      <family val="2"/>
      <scheme val="minor"/>
    </font>
    <font>
      <vertAlign val="subscript"/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  <scheme val="minor"/>
    </font>
    <font>
      <b/>
      <vertAlign val="subscript"/>
      <sz val="11"/>
      <color theme="1"/>
      <name val="Arial"/>
      <family val="2"/>
      <scheme val="minor"/>
    </font>
    <font>
      <b/>
      <sz val="11"/>
      <color theme="2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vertAlign val="subscript"/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0.8999908444471571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2"/>
      </top>
      <bottom style="thick">
        <color theme="2"/>
      </bottom>
      <diagonal/>
    </border>
    <border>
      <left style="thick">
        <color theme="0"/>
      </left>
      <right style="thick">
        <color theme="0"/>
      </right>
      <top/>
      <bottom style="thin">
        <color theme="2"/>
      </bottom>
      <diagonal/>
    </border>
    <border>
      <left/>
      <right/>
      <top style="thick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</borders>
  <cellStyleXfs count="6">
    <xf numFmtId="0" fontId="0" fillId="0" borderId="0"/>
    <xf numFmtId="0" fontId="1" fillId="2" borderId="1" applyNumberFormat="0" applyProtection="0"/>
    <xf numFmtId="0" fontId="2" fillId="2" borderId="2" applyNumberFormat="0" applyAlignment="0" applyProtection="0"/>
    <xf numFmtId="0" fontId="1" fillId="2" borderId="3" applyNumberFormat="0" applyAlignment="0" applyProtection="0"/>
    <xf numFmtId="9" fontId="8" fillId="0" borderId="0" applyFont="0" applyFill="0" applyBorder="0" applyAlignment="0" applyProtection="0"/>
    <xf numFmtId="0" fontId="18" fillId="0" borderId="0"/>
  </cellStyleXfs>
  <cellXfs count="218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3" fontId="0" fillId="2" borderId="0" xfId="0" applyNumberFormat="1" applyFill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4" fontId="0" fillId="4" borderId="11" xfId="0" applyNumberFormat="1" applyFill="1" applyBorder="1" applyAlignment="1">
      <alignment vertical="center"/>
    </xf>
    <xf numFmtId="4" fontId="0" fillId="4" borderId="12" xfId="0" applyNumberFormat="1" applyFill="1" applyBorder="1" applyAlignment="1">
      <alignment vertical="center"/>
    </xf>
    <xf numFmtId="3" fontId="0" fillId="0" borderId="0" xfId="0" applyNumberFormat="1"/>
    <xf numFmtId="0" fontId="0" fillId="0" borderId="0" xfId="0" quotePrefix="1"/>
    <xf numFmtId="0" fontId="18" fillId="0" borderId="0" xfId="5"/>
    <xf numFmtId="0" fontId="18" fillId="0" borderId="0" xfId="5" applyAlignment="1">
      <alignment horizontal="left"/>
    </xf>
    <xf numFmtId="0" fontId="19" fillId="0" borderId="0" xfId="5" applyFont="1"/>
    <xf numFmtId="0" fontId="19" fillId="0" borderId="0" xfId="5" applyFont="1" applyAlignment="1">
      <alignment horizontal="center"/>
    </xf>
    <xf numFmtId="0" fontId="18" fillId="0" borderId="0" xfId="5" applyFill="1"/>
    <xf numFmtId="0" fontId="19" fillId="0" borderId="0" xfId="5" applyFont="1" applyFill="1" applyAlignment="1">
      <alignment horizontal="center"/>
    </xf>
    <xf numFmtId="164" fontId="12" fillId="5" borderId="4" xfId="5" applyNumberFormat="1" applyFont="1" applyFill="1" applyBorder="1" applyAlignment="1" applyProtection="1">
      <alignment vertical="center"/>
      <protection locked="0"/>
    </xf>
    <xf numFmtId="3" fontId="12" fillId="5" borderId="4" xfId="5" applyNumberFormat="1" applyFont="1" applyFill="1" applyBorder="1" applyAlignment="1" applyProtection="1">
      <alignment vertical="center"/>
      <protection locked="0"/>
    </xf>
    <xf numFmtId="3" fontId="12" fillId="0" borderId="4" xfId="5" applyNumberFormat="1" applyFont="1" applyFill="1" applyBorder="1" applyAlignment="1" applyProtection="1">
      <alignment vertical="center"/>
      <protection locked="0"/>
    </xf>
    <xf numFmtId="3" fontId="12" fillId="6" borderId="4" xfId="5" applyNumberFormat="1" applyFont="1" applyFill="1" applyBorder="1" applyAlignment="1" applyProtection="1">
      <alignment vertical="center"/>
    </xf>
    <xf numFmtId="3" fontId="21" fillId="6" borderId="4" xfId="5" applyNumberFormat="1" applyFont="1" applyFill="1" applyBorder="1" applyAlignment="1" applyProtection="1">
      <alignment vertical="center"/>
    </xf>
    <xf numFmtId="164" fontId="21" fillId="6" borderId="4" xfId="5" applyNumberFormat="1" applyFont="1" applyFill="1" applyBorder="1" applyAlignment="1" applyProtection="1">
      <alignment vertical="center"/>
    </xf>
    <xf numFmtId="3" fontId="0" fillId="5" borderId="4" xfId="0" applyNumberFormat="1" applyFont="1" applyFill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5" borderId="4" xfId="0" applyNumberFormat="1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164" fontId="0" fillId="8" borderId="4" xfId="0" applyNumberFormat="1" applyFill="1" applyBorder="1" applyAlignment="1" applyProtection="1">
      <alignment vertical="center"/>
      <protection locked="0"/>
    </xf>
    <xf numFmtId="0" fontId="0" fillId="8" borderId="4" xfId="0" applyFill="1" applyBorder="1" applyAlignment="1" applyProtection="1">
      <alignment vertical="center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165" fontId="0" fillId="5" borderId="4" xfId="0" applyNumberFormat="1" applyFill="1" applyBorder="1" applyAlignment="1" applyProtection="1">
      <alignment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164" fontId="0" fillId="5" borderId="4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3" fillId="5" borderId="4" xfId="0" applyFont="1" applyFill="1" applyBorder="1" applyAlignment="1" applyProtection="1">
      <alignment vertical="center"/>
      <protection locked="0"/>
    </xf>
    <xf numFmtId="3" fontId="0" fillId="0" borderId="4" xfId="4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164" fontId="0" fillId="5" borderId="4" xfId="0" applyNumberFormat="1" applyFont="1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9" fontId="0" fillId="5" borderId="4" xfId="0" applyNumberFormat="1" applyFill="1" applyBorder="1" applyAlignment="1" applyProtection="1">
      <alignment vertical="center"/>
      <protection locked="0"/>
    </xf>
    <xf numFmtId="164" fontId="0" fillId="0" borderId="4" xfId="4" applyNumberFormat="1" applyFont="1" applyFill="1" applyBorder="1" applyAlignment="1" applyProtection="1">
      <alignment vertical="center"/>
      <protection locked="0"/>
    </xf>
    <xf numFmtId="3" fontId="16" fillId="5" borderId="4" xfId="0" applyNumberFormat="1" applyFont="1" applyFill="1" applyBorder="1" applyAlignment="1" applyProtection="1">
      <alignment horizontal="right" vertical="center"/>
      <protection locked="0"/>
    </xf>
    <xf numFmtId="0" fontId="16" fillId="5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ill="1" applyBorder="1" applyAlignment="1" applyProtection="1">
      <alignment vertical="center"/>
      <protection locked="0"/>
    </xf>
    <xf numFmtId="4" fontId="0" fillId="5" borderId="4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7" borderId="19" xfId="0" applyFill="1" applyBorder="1" applyAlignment="1" applyProtection="1">
      <alignment vertical="center"/>
      <protection locked="0"/>
    </xf>
    <xf numFmtId="0" fontId="0" fillId="7" borderId="17" xfId="0" applyFill="1" applyBorder="1" applyAlignment="1" applyProtection="1">
      <alignment vertical="center"/>
      <protection locked="0"/>
    </xf>
    <xf numFmtId="0" fontId="0" fillId="7" borderId="23" xfId="0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quotePrefix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quotePrefix="1" applyFont="1" applyFill="1" applyBorder="1" applyAlignment="1" applyProtection="1">
      <alignment horizontal="center" vertical="center"/>
      <protection locked="0"/>
    </xf>
    <xf numFmtId="0" fontId="3" fillId="3" borderId="10" xfId="0" quotePrefix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13" xfId="0" quotePrefix="1" applyFont="1" applyFill="1" applyBorder="1" applyAlignment="1" applyProtection="1">
      <alignment horizontal="center" vertical="center"/>
      <protection locked="0"/>
    </xf>
    <xf numFmtId="0" fontId="3" fillId="3" borderId="12" xfId="0" quotePrefix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8" borderId="15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4" fontId="0" fillId="4" borderId="16" xfId="0" applyNumberForma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3" fontId="0" fillId="6" borderId="4" xfId="0" applyNumberFormat="1" applyFill="1" applyBorder="1" applyAlignment="1" applyProtection="1">
      <alignment vertical="center"/>
    </xf>
    <xf numFmtId="0" fontId="0" fillId="0" borderId="4" xfId="0" quotePrefix="1" applyBorder="1" applyAlignment="1" applyProtection="1">
      <alignment horizontal="center" vertical="center"/>
    </xf>
    <xf numFmtId="164" fontId="0" fillId="6" borderId="4" xfId="0" applyNumberFormat="1" applyFill="1" applyBorder="1" applyAlignment="1" applyProtection="1">
      <alignment vertical="center"/>
    </xf>
    <xf numFmtId="3" fontId="4" fillId="6" borderId="4" xfId="0" applyNumberFormat="1" applyFont="1" applyFill="1" applyBorder="1" applyAlignment="1" applyProtection="1">
      <alignment vertical="center"/>
    </xf>
    <xf numFmtId="164" fontId="4" fillId="6" borderId="4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0" fillId="7" borderId="6" xfId="0" applyFill="1" applyBorder="1" applyAlignment="1" applyProtection="1">
      <alignment vertical="center"/>
      <protection locked="0"/>
    </xf>
    <xf numFmtId="3" fontId="0" fillId="7" borderId="5" xfId="0" applyNumberFormat="1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3" fontId="3" fillId="3" borderId="5" xfId="0" quotePrefix="1" applyNumberFormat="1" applyFont="1" applyFill="1" applyBorder="1" applyAlignment="1" applyProtection="1">
      <alignment horizontal="center" vertical="center"/>
      <protection locked="0"/>
    </xf>
    <xf numFmtId="0" fontId="3" fillId="3" borderId="8" xfId="0" quotePrefix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quotePrefix="1" applyBorder="1" applyAlignment="1" applyProtection="1">
      <alignment vertical="center"/>
      <protection locked="0"/>
    </xf>
    <xf numFmtId="0" fontId="0" fillId="6" borderId="18" xfId="0" quotePrefix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6" borderId="18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3" fontId="4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vertical="center"/>
      <protection locked="0"/>
    </xf>
    <xf numFmtId="0" fontId="0" fillId="8" borderId="10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6" borderId="9" xfId="0" applyFill="1" applyBorder="1" applyAlignment="1" applyProtection="1">
      <alignment vertical="center"/>
      <protection locked="0"/>
    </xf>
    <xf numFmtId="0" fontId="0" fillId="6" borderId="10" xfId="0" applyFill="1" applyBorder="1" applyAlignment="1" applyProtection="1">
      <alignment vertical="center"/>
      <protection locked="0"/>
    </xf>
    <xf numFmtId="4" fontId="0" fillId="4" borderId="11" xfId="0" applyNumberFormat="1" applyFill="1" applyBorder="1" applyAlignment="1" applyProtection="1">
      <alignment vertical="center"/>
      <protection locked="0"/>
    </xf>
    <xf numFmtId="4" fontId="0" fillId="4" borderId="12" xfId="0" applyNumberFormat="1" applyFill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0" fillId="6" borderId="4" xfId="4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  <protection locked="0"/>
    </xf>
    <xf numFmtId="0" fontId="4" fillId="6" borderId="4" xfId="0" applyFont="1" applyFill="1" applyBorder="1" applyAlignment="1" applyProtection="1">
      <alignment vertical="center"/>
      <protection locked="0"/>
    </xf>
    <xf numFmtId="0" fontId="4" fillId="0" borderId="4" xfId="0" quotePrefix="1" applyFont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vertical="center"/>
      <protection locked="0"/>
    </xf>
    <xf numFmtId="0" fontId="4" fillId="0" borderId="0" xfId="0" applyFont="1" applyProtection="1"/>
    <xf numFmtId="164" fontId="4" fillId="6" borderId="18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7" xfId="0" quotePrefix="1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quotePrefix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3" fontId="16" fillId="8" borderId="4" xfId="0" quotePrefix="1" applyNumberFormat="1" applyFont="1" applyFill="1" applyBorder="1" applyAlignment="1" applyProtection="1">
      <alignment horizontal="right" vertical="center"/>
      <protection locked="0"/>
    </xf>
    <xf numFmtId="0" fontId="16" fillId="8" borderId="4" xfId="0" applyFont="1" applyFill="1" applyBorder="1" applyAlignment="1" applyProtection="1">
      <alignment vertical="center"/>
      <protection locked="0"/>
    </xf>
    <xf numFmtId="0" fontId="16" fillId="0" borderId="4" xfId="0" quotePrefix="1" applyFont="1" applyBorder="1" applyAlignment="1" applyProtection="1">
      <alignment vertical="center"/>
      <protection locked="0"/>
    </xf>
    <xf numFmtId="3" fontId="16" fillId="8" borderId="4" xfId="0" applyNumberFormat="1" applyFont="1" applyFill="1" applyBorder="1" applyAlignment="1" applyProtection="1">
      <alignment horizontal="right" vertical="center"/>
      <protection locked="0"/>
    </xf>
    <xf numFmtId="0" fontId="0" fillId="6" borderId="4" xfId="0" quotePrefix="1" applyFill="1" applyBorder="1" applyAlignment="1" applyProtection="1">
      <alignment vertical="center"/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166" fontId="4" fillId="6" borderId="18" xfId="4" applyNumberFormat="1" applyFont="1" applyFill="1" applyBorder="1" applyAlignment="1" applyProtection="1">
      <alignment vertical="center"/>
    </xf>
    <xf numFmtId="0" fontId="16" fillId="0" borderId="4" xfId="0" quotePrefix="1" applyFont="1" applyBorder="1" applyAlignment="1" applyProtection="1">
      <alignment horizontal="center" vertical="center"/>
    </xf>
    <xf numFmtId="3" fontId="16" fillId="8" borderId="4" xfId="0" applyNumberFormat="1" applyFont="1" applyFill="1" applyBorder="1" applyAlignment="1" applyProtection="1">
      <alignment horizontal="right" vertical="center"/>
    </xf>
    <xf numFmtId="0" fontId="0" fillId="7" borderId="5" xfId="0" applyFill="1" applyBorder="1" applyAlignment="1" applyProtection="1">
      <alignment horizontal="center" vertical="center"/>
      <protection locked="0"/>
    </xf>
    <xf numFmtId="9" fontId="0" fillId="6" borderId="4" xfId="4" applyFont="1" applyFill="1" applyBorder="1" applyAlignment="1" applyProtection="1">
      <alignment vertical="center"/>
    </xf>
    <xf numFmtId="0" fontId="0" fillId="7" borderId="6" xfId="0" applyFont="1" applyFill="1" applyBorder="1" applyProtection="1"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4" fontId="0" fillId="6" borderId="4" xfId="0" applyNumberFormat="1" applyFont="1" applyFill="1" applyBorder="1" applyAlignment="1" applyProtection="1">
      <alignment vertical="center"/>
      <protection locked="0"/>
    </xf>
    <xf numFmtId="4" fontId="4" fillId="6" borderId="4" xfId="0" applyNumberFormat="1" applyFont="1" applyFill="1" applyBorder="1" applyAlignment="1" applyProtection="1">
      <alignment vertical="center"/>
      <protection locked="0"/>
    </xf>
    <xf numFmtId="3" fontId="0" fillId="2" borderId="0" xfId="0" applyNumberFormat="1" applyFill="1" applyProtection="1">
      <protection locked="0"/>
    </xf>
    <xf numFmtId="3" fontId="0" fillId="6" borderId="4" xfId="0" applyNumberFormat="1" applyFont="1" applyFill="1" applyBorder="1" applyAlignment="1" applyProtection="1">
      <alignment vertical="center"/>
    </xf>
    <xf numFmtId="0" fontId="0" fillId="0" borderId="4" xfId="0" quotePrefix="1" applyFont="1" applyBorder="1" applyAlignment="1" applyProtection="1">
      <alignment horizontal="center" vertical="center"/>
    </xf>
    <xf numFmtId="0" fontId="18" fillId="0" borderId="0" xfId="5" applyProtection="1">
      <protection locked="0"/>
    </xf>
    <xf numFmtId="0" fontId="3" fillId="7" borderId="19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horizontal="center" textRotation="90"/>
      <protection locked="0"/>
    </xf>
    <xf numFmtId="49" fontId="12" fillId="0" borderId="4" xfId="5" applyNumberFormat="1" applyFont="1" applyBorder="1" applyAlignment="1" applyProtection="1">
      <alignment vertical="center"/>
      <protection locked="0"/>
    </xf>
    <xf numFmtId="4" fontId="0" fillId="4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12" fillId="0" borderId="4" xfId="5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/>
      <protection locked="0"/>
    </xf>
    <xf numFmtId="0" fontId="0" fillId="0" borderId="0" xfId="0" quotePrefix="1" applyFont="1" applyBorder="1" applyAlignment="1" applyProtection="1">
      <alignment horizontal="right" vertical="center" wrapText="1"/>
      <protection locked="0"/>
    </xf>
    <xf numFmtId="0" fontId="12" fillId="6" borderId="0" xfId="5" applyFont="1" applyFill="1" applyBorder="1" applyAlignment="1" applyProtection="1">
      <alignment vertical="center"/>
      <protection locked="0"/>
    </xf>
    <xf numFmtId="0" fontId="18" fillId="6" borderId="0" xfId="5" applyFill="1" applyProtection="1">
      <protection locked="0"/>
    </xf>
    <xf numFmtId="0" fontId="18" fillId="0" borderId="0" xfId="5" applyFill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quotePrefix="1" applyFont="1" applyBorder="1" applyAlignment="1" applyProtection="1">
      <alignment horizontal="center" vertical="center" wrapText="1"/>
      <protection locked="0"/>
    </xf>
    <xf numFmtId="0" fontId="18" fillId="5" borderId="0" xfId="5" applyFill="1" applyProtection="1">
      <protection locked="0"/>
    </xf>
    <xf numFmtId="0" fontId="12" fillId="0" borderId="4" xfId="5" applyFont="1" applyFill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7" borderId="17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3" fillId="7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4" fillId="0" borderId="19" xfId="0" quotePrefix="1" applyFont="1" applyBorder="1" applyAlignment="1" applyProtection="1">
      <alignment horizontal="left" vertical="center"/>
      <protection locked="0"/>
    </xf>
    <xf numFmtId="0" fontId="4" fillId="0" borderId="17" xfId="0" quotePrefix="1" applyFont="1" applyBorder="1" applyAlignment="1" applyProtection="1">
      <alignment horizontal="left" vertical="center"/>
      <protection locked="0"/>
    </xf>
    <xf numFmtId="0" fontId="4" fillId="0" borderId="23" xfId="0" quotePrefix="1" applyFont="1" applyBorder="1" applyAlignment="1" applyProtection="1">
      <alignment horizontal="left" vertical="center"/>
      <protection locked="0"/>
    </xf>
    <xf numFmtId="0" fontId="3" fillId="7" borderId="17" xfId="0" applyFont="1" applyFill="1" applyBorder="1" applyAlignment="1" applyProtection="1">
      <alignment horizontal="left" vertical="center" wrapText="1"/>
      <protection locked="0"/>
    </xf>
    <xf numFmtId="0" fontId="4" fillId="7" borderId="17" xfId="0" applyFont="1" applyFill="1" applyBorder="1" applyAlignment="1" applyProtection="1">
      <alignment horizontal="left" vertical="center"/>
      <protection locked="0"/>
    </xf>
    <xf numFmtId="0" fontId="4" fillId="7" borderId="23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>
      <alignment horizontal="left" vertical="center"/>
    </xf>
    <xf numFmtId="0" fontId="5" fillId="0" borderId="17" xfId="0" applyFont="1" applyBorder="1" applyAlignment="1" applyProtection="1">
      <protection locked="0"/>
    </xf>
    <xf numFmtId="0" fontId="0" fillId="8" borderId="9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6" borderId="9" xfId="0" applyFont="1" applyFill="1" applyBorder="1" applyAlignment="1" applyProtection="1">
      <alignment vertical="center"/>
      <protection locked="0"/>
    </xf>
    <xf numFmtId="4" fontId="0" fillId="4" borderId="11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5" borderId="9" xfId="0" applyFont="1" applyFill="1" applyBorder="1" applyAlignment="1" applyProtection="1">
      <alignment vertical="center"/>
      <protection locked="0"/>
    </xf>
    <xf numFmtId="0" fontId="19" fillId="0" borderId="0" xfId="5" applyFont="1" applyAlignment="1">
      <alignment horizontal="center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vertical="center" textRotation="90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6">
    <cellStyle name="Prozent" xfId="4" builtinId="5"/>
    <cellStyle name="Standard" xfId="0" builtinId="0"/>
    <cellStyle name="Standard 2" xfId="5"/>
    <cellStyle name="Tab  Überschr" xfId="1"/>
    <cellStyle name="Tab Inhalt" xfId="2"/>
    <cellStyle name="Tab Summenzei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intraplan_abgedunkelt">
  <a:themeElements>
    <a:clrScheme name="Benutzerdefiniert 7">
      <a:dk1>
        <a:srgbClr val="000000"/>
      </a:dk1>
      <a:lt1>
        <a:srgbClr val="FFFFFF"/>
      </a:lt1>
      <a:dk2>
        <a:srgbClr val="03D5B4"/>
      </a:dk2>
      <a:lt2>
        <a:srgbClr val="014242"/>
      </a:lt2>
      <a:accent1>
        <a:srgbClr val="014242"/>
      </a:accent1>
      <a:accent2>
        <a:srgbClr val="03D5B4"/>
      </a:accent2>
      <a:accent3>
        <a:srgbClr val="ECE707"/>
      </a:accent3>
      <a:accent4>
        <a:srgbClr val="00E23B"/>
      </a:accent4>
      <a:accent5>
        <a:srgbClr val="E2022E"/>
      </a:accent5>
      <a:accent6>
        <a:srgbClr val="FF6234"/>
      </a:accent6>
      <a:hlink>
        <a:srgbClr val="004141"/>
      </a:hlink>
      <a:folHlink>
        <a:srgbClr val="03D5B4"/>
      </a:folHlink>
    </a:clrScheme>
    <a:fontScheme name="intraplan">
      <a:majorFont>
        <a:latin typeface="Cambr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raplan_abgedunkelt" id="{B40F7CF1-0E4F-4259-B3D9-2A9C01286FE4}" vid="{B29A0B33-5F01-42A8-B0C5-B2BD6446A7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23"/>
  <sheetViews>
    <sheetView tabSelected="1" workbookViewId="0">
      <selection activeCell="B3" sqref="B3"/>
    </sheetView>
  </sheetViews>
  <sheetFormatPr baseColWidth="10" defaultRowHeight="13.8" x14ac:dyDescent="0.25"/>
  <cols>
    <col min="2" max="2" width="22.8984375" bestFit="1" customWidth="1"/>
  </cols>
  <sheetData>
    <row r="1" spans="1:2" x14ac:dyDescent="0.25">
      <c r="A1" s="4" t="s">
        <v>181</v>
      </c>
    </row>
    <row r="2" spans="1:2" x14ac:dyDescent="0.25">
      <c r="A2" s="21" t="s">
        <v>0</v>
      </c>
      <c r="B2" t="s">
        <v>153</v>
      </c>
    </row>
    <row r="3" spans="1:2" x14ac:dyDescent="0.25">
      <c r="A3" t="s">
        <v>185</v>
      </c>
      <c r="B3" t="s">
        <v>94</v>
      </c>
    </row>
    <row r="4" spans="1:2" x14ac:dyDescent="0.25">
      <c r="A4" t="s">
        <v>50</v>
      </c>
      <c r="B4" t="s">
        <v>167</v>
      </c>
    </row>
    <row r="5" spans="1:2" x14ac:dyDescent="0.25">
      <c r="A5" t="s">
        <v>179</v>
      </c>
      <c r="B5" t="s">
        <v>180</v>
      </c>
    </row>
    <row r="6" spans="1:2" x14ac:dyDescent="0.25">
      <c r="A6" t="s">
        <v>158</v>
      </c>
      <c r="B6" t="s">
        <v>158</v>
      </c>
    </row>
    <row r="7" spans="1:2" x14ac:dyDescent="0.25">
      <c r="A7" t="s">
        <v>147</v>
      </c>
      <c r="B7" t="s">
        <v>118</v>
      </c>
    </row>
    <row r="8" spans="1:2" x14ac:dyDescent="0.25">
      <c r="A8" t="s">
        <v>156</v>
      </c>
      <c r="B8" t="s">
        <v>157</v>
      </c>
    </row>
    <row r="9" spans="1:2" x14ac:dyDescent="0.25">
      <c r="A9" t="s">
        <v>177</v>
      </c>
      <c r="B9" t="s">
        <v>178</v>
      </c>
    </row>
    <row r="10" spans="1:2" x14ac:dyDescent="0.25">
      <c r="A10" t="s">
        <v>53</v>
      </c>
      <c r="B10" t="s">
        <v>172</v>
      </c>
    </row>
    <row r="11" spans="1:2" x14ac:dyDescent="0.25">
      <c r="A11" t="s">
        <v>176</v>
      </c>
      <c r="B11" t="s">
        <v>175</v>
      </c>
    </row>
    <row r="12" spans="1:2" x14ac:dyDescent="0.25">
      <c r="A12" t="s">
        <v>173</v>
      </c>
      <c r="B12" t="s">
        <v>174</v>
      </c>
    </row>
    <row r="13" spans="1:2" x14ac:dyDescent="0.25">
      <c r="A13" t="s">
        <v>168</v>
      </c>
      <c r="B13" t="s">
        <v>169</v>
      </c>
    </row>
    <row r="14" spans="1:2" x14ac:dyDescent="0.25">
      <c r="A14" t="s">
        <v>159</v>
      </c>
      <c r="B14" t="s">
        <v>67</v>
      </c>
    </row>
    <row r="15" spans="1:2" x14ac:dyDescent="0.25">
      <c r="A15" t="s">
        <v>165</v>
      </c>
      <c r="B15" t="s">
        <v>166</v>
      </c>
    </row>
    <row r="16" spans="1:2" x14ac:dyDescent="0.25">
      <c r="A16" t="s">
        <v>170</v>
      </c>
      <c r="B16" t="s">
        <v>171</v>
      </c>
    </row>
    <row r="17" spans="1:2" x14ac:dyDescent="0.25">
      <c r="A17" t="s">
        <v>161</v>
      </c>
      <c r="B17" t="s">
        <v>162</v>
      </c>
    </row>
    <row r="18" spans="1:2" x14ac:dyDescent="0.25">
      <c r="A18" t="s">
        <v>163</v>
      </c>
      <c r="B18" t="s">
        <v>164</v>
      </c>
    </row>
    <row r="19" spans="1:2" x14ac:dyDescent="0.25">
      <c r="A19" t="s">
        <v>154</v>
      </c>
      <c r="B19" t="s">
        <v>155</v>
      </c>
    </row>
    <row r="20" spans="1:2" x14ac:dyDescent="0.25">
      <c r="A20" t="s">
        <v>183</v>
      </c>
      <c r="B20" t="s">
        <v>160</v>
      </c>
    </row>
    <row r="23" spans="1:2" x14ac:dyDescent="0.25">
      <c r="A23" s="4"/>
    </row>
  </sheetData>
  <sortState ref="A2:B20">
    <sortCondition ref="A2:A20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F27"/>
  <sheetViews>
    <sheetView topLeftCell="A10" workbookViewId="0">
      <selection activeCell="C11" sqref="C11"/>
    </sheetView>
  </sheetViews>
  <sheetFormatPr baseColWidth="10" defaultRowHeight="13.8" x14ac:dyDescent="0.25"/>
  <cols>
    <col min="2" max="2" width="5.09765625" bestFit="1" customWidth="1"/>
    <col min="3" max="3" width="40.59765625" bestFit="1" customWidth="1"/>
    <col min="4" max="4" width="20.5" bestFit="1" customWidth="1"/>
    <col min="5" max="5" width="11" style="20" bestFit="1" customWidth="1"/>
    <col min="6" max="6" width="20.69921875" customWidth="1"/>
  </cols>
  <sheetData>
    <row r="2" spans="1:6" ht="30" customHeight="1" x14ac:dyDescent="0.25">
      <c r="A2" s="59"/>
      <c r="B2" s="94"/>
      <c r="C2" s="189" t="s">
        <v>66</v>
      </c>
      <c r="D2" s="189"/>
      <c r="E2" s="95"/>
      <c r="F2" s="155"/>
    </row>
    <row r="3" spans="1:6" ht="30" customHeight="1" x14ac:dyDescent="0.25">
      <c r="A3" s="59"/>
      <c r="B3" s="64" t="s">
        <v>8</v>
      </c>
      <c r="C3" s="97" t="s">
        <v>4</v>
      </c>
      <c r="D3" s="65" t="s">
        <v>5</v>
      </c>
      <c r="E3" s="98" t="s">
        <v>31</v>
      </c>
      <c r="F3" s="65" t="s">
        <v>32</v>
      </c>
    </row>
    <row r="4" spans="1:6" ht="30" customHeight="1" x14ac:dyDescent="0.25">
      <c r="A4" s="59">
        <v>1</v>
      </c>
      <c r="B4" s="89" t="str">
        <f>_xlfn.CONCAT("(",A4,")")</f>
        <v>(1)</v>
      </c>
      <c r="C4" s="41" t="s">
        <v>33</v>
      </c>
      <c r="D4" s="41" t="s">
        <v>0</v>
      </c>
      <c r="E4" s="36"/>
      <c r="F4" s="37" t="s">
        <v>25</v>
      </c>
    </row>
    <row r="5" spans="1:6" ht="30" customHeight="1" x14ac:dyDescent="0.25">
      <c r="A5" s="93">
        <f>A4+1</f>
        <v>2</v>
      </c>
      <c r="B5" s="89" t="str">
        <f t="shared" ref="B5:B20" si="0">_xlfn.CONCAT("(",A5,")")</f>
        <v>(2)</v>
      </c>
      <c r="C5" s="41" t="s">
        <v>34</v>
      </c>
      <c r="D5" s="41" t="s">
        <v>35</v>
      </c>
      <c r="E5" s="38">
        <v>1.2</v>
      </c>
      <c r="F5" s="39" t="s">
        <v>27</v>
      </c>
    </row>
    <row r="6" spans="1:6" ht="30" customHeight="1" x14ac:dyDescent="0.25">
      <c r="A6" s="93">
        <f t="shared" ref="A6:A20" si="1">A5+1</f>
        <v>3</v>
      </c>
      <c r="B6" s="89" t="str">
        <f t="shared" si="0"/>
        <v>(3)</v>
      </c>
      <c r="C6" s="41" t="s">
        <v>78</v>
      </c>
      <c r="D6" s="41" t="s">
        <v>36</v>
      </c>
      <c r="E6" s="88">
        <f>E4*E5</f>
        <v>0</v>
      </c>
      <c r="F6" s="110" t="s">
        <v>37</v>
      </c>
    </row>
    <row r="7" spans="1:6" ht="30" customHeight="1" x14ac:dyDescent="0.25">
      <c r="A7" s="93">
        <f t="shared" si="1"/>
        <v>4</v>
      </c>
      <c r="B7" s="89" t="str">
        <f t="shared" si="0"/>
        <v>(4)</v>
      </c>
      <c r="C7" s="41" t="s">
        <v>79</v>
      </c>
      <c r="D7" s="41" t="s">
        <v>38</v>
      </c>
      <c r="E7" s="88">
        <f>E6*2</f>
        <v>0</v>
      </c>
      <c r="F7" s="110" t="s">
        <v>39</v>
      </c>
    </row>
    <row r="8" spans="1:6" ht="30" customHeight="1" x14ac:dyDescent="0.25">
      <c r="A8" s="93">
        <f t="shared" si="1"/>
        <v>5</v>
      </c>
      <c r="B8" s="89" t="str">
        <f t="shared" si="0"/>
        <v>(5)</v>
      </c>
      <c r="C8" s="41" t="s">
        <v>149</v>
      </c>
      <c r="D8" s="41" t="s">
        <v>159</v>
      </c>
      <c r="E8" s="36"/>
      <c r="F8" s="37" t="s">
        <v>25</v>
      </c>
    </row>
    <row r="9" spans="1:6" ht="30" customHeight="1" x14ac:dyDescent="0.25">
      <c r="A9" s="93">
        <f t="shared" si="1"/>
        <v>6</v>
      </c>
      <c r="B9" s="89" t="str">
        <f t="shared" si="0"/>
        <v>(6)</v>
      </c>
      <c r="C9" s="41" t="s">
        <v>68</v>
      </c>
      <c r="D9" s="41" t="s">
        <v>159</v>
      </c>
      <c r="E9" s="56">
        <v>5</v>
      </c>
      <c r="F9" s="39" t="s">
        <v>27</v>
      </c>
    </row>
    <row r="10" spans="1:6" ht="30" customHeight="1" x14ac:dyDescent="0.25">
      <c r="A10" s="93">
        <f>A9+1</f>
        <v>7</v>
      </c>
      <c r="B10" s="89" t="str">
        <f t="shared" si="0"/>
        <v>(7)</v>
      </c>
      <c r="C10" s="41" t="s">
        <v>69</v>
      </c>
      <c r="D10" s="41" t="s">
        <v>0</v>
      </c>
      <c r="E10" s="156" t="e">
        <f>E9/E8*0.8</f>
        <v>#DIV/0!</v>
      </c>
      <c r="F10" s="110" t="s">
        <v>70</v>
      </c>
    </row>
    <row r="11" spans="1:6" ht="30" customHeight="1" x14ac:dyDescent="0.25">
      <c r="A11" s="93">
        <f>A10+1</f>
        <v>8</v>
      </c>
      <c r="B11" s="89" t="str">
        <f t="shared" si="0"/>
        <v>(8)</v>
      </c>
      <c r="C11" s="41" t="s">
        <v>40</v>
      </c>
      <c r="D11" s="41" t="s">
        <v>38</v>
      </c>
      <c r="E11" s="88" t="e">
        <f>E7*E10</f>
        <v>#DIV/0!</v>
      </c>
      <c r="F11" s="110" t="s">
        <v>71</v>
      </c>
    </row>
    <row r="12" spans="1:6" s="4" customFormat="1" ht="30" customHeight="1" x14ac:dyDescent="0.25">
      <c r="A12" s="93">
        <f t="shared" si="1"/>
        <v>9</v>
      </c>
      <c r="B12" s="89" t="str">
        <f t="shared" si="0"/>
        <v>(9)</v>
      </c>
      <c r="C12" s="41" t="s">
        <v>72</v>
      </c>
      <c r="D12" s="41" t="s">
        <v>41</v>
      </c>
      <c r="E12" s="36"/>
      <c r="F12" s="37" t="s">
        <v>25</v>
      </c>
    </row>
    <row r="13" spans="1:6" ht="30" customHeight="1" x14ac:dyDescent="0.25">
      <c r="A13" s="93">
        <f t="shared" si="1"/>
        <v>10</v>
      </c>
      <c r="B13" s="89" t="str">
        <f t="shared" si="0"/>
        <v>(10)</v>
      </c>
      <c r="C13" s="41" t="s">
        <v>42</v>
      </c>
      <c r="D13" s="41" t="s">
        <v>43</v>
      </c>
      <c r="E13" s="88" t="e">
        <f>E11*E12</f>
        <v>#DIV/0!</v>
      </c>
      <c r="F13" s="110" t="s">
        <v>73</v>
      </c>
    </row>
    <row r="14" spans="1:6" ht="30" customHeight="1" x14ac:dyDescent="0.25">
      <c r="A14" s="93">
        <f t="shared" si="1"/>
        <v>11</v>
      </c>
      <c r="B14" s="89" t="str">
        <f t="shared" si="0"/>
        <v>(11)</v>
      </c>
      <c r="C14" s="41" t="s">
        <v>44</v>
      </c>
      <c r="D14" s="41" t="s">
        <v>45</v>
      </c>
      <c r="E14" s="40">
        <v>1.3</v>
      </c>
      <c r="F14" s="41" t="s">
        <v>28</v>
      </c>
    </row>
    <row r="15" spans="1:6" ht="30" customHeight="1" x14ac:dyDescent="0.25">
      <c r="A15" s="93">
        <f t="shared" si="1"/>
        <v>12</v>
      </c>
      <c r="B15" s="89" t="str">
        <f t="shared" si="0"/>
        <v>(12)</v>
      </c>
      <c r="C15" s="103" t="s">
        <v>264</v>
      </c>
      <c r="D15" s="41" t="s">
        <v>46</v>
      </c>
      <c r="E15" s="42">
        <v>300</v>
      </c>
      <c r="F15" s="41" t="s">
        <v>28</v>
      </c>
    </row>
    <row r="16" spans="1:6" ht="30" customHeight="1" x14ac:dyDescent="0.25">
      <c r="A16" s="93">
        <f t="shared" si="1"/>
        <v>13</v>
      </c>
      <c r="B16" s="89" t="str">
        <f t="shared" si="0"/>
        <v>(13)</v>
      </c>
      <c r="C16" s="41" t="s">
        <v>47</v>
      </c>
      <c r="D16" s="41" t="s">
        <v>48</v>
      </c>
      <c r="E16" s="88" t="e">
        <f>E13/E14*E15</f>
        <v>#DIV/0!</v>
      </c>
      <c r="F16" s="110" t="s">
        <v>74</v>
      </c>
    </row>
    <row r="17" spans="1:6" ht="30" customHeight="1" x14ac:dyDescent="0.25">
      <c r="A17" s="93">
        <f t="shared" si="1"/>
        <v>14</v>
      </c>
      <c r="B17" s="89" t="str">
        <f t="shared" si="0"/>
        <v>(14)</v>
      </c>
      <c r="C17" s="41" t="s">
        <v>75</v>
      </c>
      <c r="D17" s="41" t="s">
        <v>49</v>
      </c>
      <c r="E17" s="42">
        <v>127</v>
      </c>
      <c r="F17" s="41" t="s">
        <v>28</v>
      </c>
    </row>
    <row r="18" spans="1:6" ht="30" customHeight="1" x14ac:dyDescent="0.25">
      <c r="A18" s="93">
        <f t="shared" si="1"/>
        <v>15</v>
      </c>
      <c r="B18" s="131" t="str">
        <f t="shared" si="0"/>
        <v>(15)</v>
      </c>
      <c r="C18" s="75" t="s">
        <v>240</v>
      </c>
      <c r="D18" s="75" t="s">
        <v>234</v>
      </c>
      <c r="E18" s="91" t="e">
        <f>E16*E17/10^6</f>
        <v>#DIV/0!</v>
      </c>
      <c r="F18" s="130" t="s">
        <v>76</v>
      </c>
    </row>
    <row r="19" spans="1:6" ht="30" customHeight="1" x14ac:dyDescent="0.25">
      <c r="A19" s="93">
        <f t="shared" si="1"/>
        <v>16</v>
      </c>
      <c r="B19" s="89" t="str">
        <f t="shared" si="0"/>
        <v>(16)</v>
      </c>
      <c r="C19" s="41" t="s">
        <v>51</v>
      </c>
      <c r="D19" s="41" t="s">
        <v>6</v>
      </c>
      <c r="E19" s="45"/>
      <c r="F19" s="37" t="s">
        <v>25</v>
      </c>
    </row>
    <row r="20" spans="1:6" s="4" customFormat="1" ht="30" customHeight="1" x14ac:dyDescent="0.25">
      <c r="A20" s="93">
        <f t="shared" si="1"/>
        <v>17</v>
      </c>
      <c r="B20" s="131" t="str">
        <f t="shared" si="0"/>
        <v>(17)</v>
      </c>
      <c r="C20" s="75" t="s">
        <v>235</v>
      </c>
      <c r="D20" s="75" t="s">
        <v>233</v>
      </c>
      <c r="E20" s="91" t="e">
        <f>E18/E19</f>
        <v>#DIV/0!</v>
      </c>
      <c r="F20" s="130" t="s">
        <v>262</v>
      </c>
    </row>
    <row r="21" spans="1:6" s="4" customFormat="1" ht="20.100000000000001" customHeight="1" x14ac:dyDescent="0.25">
      <c r="A21" s="5"/>
      <c r="B21" s="6"/>
      <c r="C21" s="6"/>
      <c r="D21" s="6"/>
      <c r="E21" s="7"/>
      <c r="F21" s="6"/>
    </row>
    <row r="22" spans="1:6" ht="20.100000000000001" customHeight="1" x14ac:dyDescent="0.25">
      <c r="A22" s="1"/>
      <c r="B22" s="3"/>
      <c r="C22" s="8" t="s">
        <v>26</v>
      </c>
      <c r="D22" s="2"/>
      <c r="E22" s="9"/>
      <c r="F22" s="3"/>
    </row>
    <row r="23" spans="1:6" ht="20.100000000000001" customHeight="1" x14ac:dyDescent="0.25">
      <c r="A23" s="1"/>
      <c r="B23" s="3"/>
      <c r="C23" s="10" t="s">
        <v>25</v>
      </c>
      <c r="D23" s="11"/>
      <c r="E23" s="9"/>
      <c r="F23" s="3"/>
    </row>
    <row r="24" spans="1:6" ht="20.100000000000001" customHeight="1" x14ac:dyDescent="0.25">
      <c r="A24" s="1"/>
      <c r="B24" s="3"/>
      <c r="C24" s="12" t="s">
        <v>27</v>
      </c>
      <c r="D24" s="13"/>
      <c r="E24" s="9"/>
      <c r="F24" s="3"/>
    </row>
    <row r="25" spans="1:6" ht="20.100000000000001" customHeight="1" x14ac:dyDescent="0.25">
      <c r="A25" s="1"/>
      <c r="B25" s="3"/>
      <c r="C25" s="14" t="s">
        <v>28</v>
      </c>
      <c r="D25" s="15"/>
      <c r="E25" s="9"/>
      <c r="F25" s="3"/>
    </row>
    <row r="26" spans="1:6" ht="20.100000000000001" customHeight="1" x14ac:dyDescent="0.25">
      <c r="A26" s="1"/>
      <c r="B26" s="3"/>
      <c r="C26" s="16" t="s">
        <v>29</v>
      </c>
      <c r="D26" s="17"/>
      <c r="E26" s="9"/>
      <c r="F26" s="3"/>
    </row>
    <row r="27" spans="1:6" ht="20.100000000000001" customHeight="1" x14ac:dyDescent="0.25">
      <c r="A27" s="1"/>
      <c r="B27" s="3"/>
      <c r="C27" s="18" t="s">
        <v>30</v>
      </c>
      <c r="D27" s="19"/>
      <c r="E27" s="9"/>
      <c r="F27" s="3"/>
    </row>
  </sheetData>
  <sheetProtection algorithmName="SHA-512" hashValue="jNoJSe3KRqN4CTrn1RJlNlCmH0VhKygzMkfjqB2x0R8Mowjq5EbzbvR2do9m36dFNlcU+o9X6WxtngmyJvGAzA==" saltValue="+X/I5TrZ3FxaN/Y4CmPg0w==" spinCount="100000" sheet="1"/>
  <mergeCells count="1">
    <mergeCell ref="C2:D2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499984740745262"/>
  </sheetPr>
  <dimension ref="A2:J23"/>
  <sheetViews>
    <sheetView workbookViewId="0">
      <selection activeCell="C12" sqref="C12"/>
    </sheetView>
  </sheetViews>
  <sheetFormatPr baseColWidth="10" defaultColWidth="11" defaultRowHeight="13.8" x14ac:dyDescent="0.25"/>
  <cols>
    <col min="1" max="1" width="11" style="59"/>
    <col min="2" max="2" width="6.5" style="59" bestFit="1" customWidth="1"/>
    <col min="3" max="3" width="40.59765625" style="59" customWidth="1"/>
    <col min="4" max="4" width="14.59765625" style="59" bestFit="1" customWidth="1"/>
    <col min="5" max="5" width="11" style="59" customWidth="1"/>
    <col min="6" max="6" width="22.3984375" style="59" bestFit="1" customWidth="1"/>
    <col min="7" max="16384" width="11" style="59"/>
  </cols>
  <sheetData>
    <row r="2" spans="1:10" ht="31.35" customHeight="1" x14ac:dyDescent="0.25">
      <c r="B2" s="157"/>
      <c r="C2" s="187" t="s">
        <v>65</v>
      </c>
      <c r="D2" s="187"/>
      <c r="E2" s="198"/>
      <c r="F2" s="198"/>
    </row>
    <row r="3" spans="1:10" s="66" customFormat="1" ht="31.35" customHeight="1" x14ac:dyDescent="0.25">
      <c r="B3" s="64" t="s">
        <v>8</v>
      </c>
      <c r="C3" s="97" t="s">
        <v>4</v>
      </c>
      <c r="D3" s="65" t="s">
        <v>5</v>
      </c>
      <c r="E3" s="65" t="s">
        <v>31</v>
      </c>
      <c r="F3" s="65" t="s">
        <v>56</v>
      </c>
    </row>
    <row r="4" spans="1:10" ht="30" customHeight="1" x14ac:dyDescent="0.25">
      <c r="A4" s="59">
        <v>1</v>
      </c>
      <c r="B4" s="164" t="str">
        <f>_xlfn.CONCAT("(",A4,")")</f>
        <v>(1)</v>
      </c>
      <c r="C4" s="41" t="s">
        <v>55</v>
      </c>
      <c r="D4" s="158" t="s">
        <v>6</v>
      </c>
      <c r="E4" s="57"/>
      <c r="F4" s="34" t="s">
        <v>25</v>
      </c>
    </row>
    <row r="5" spans="1:10" ht="30" customHeight="1" x14ac:dyDescent="0.25">
      <c r="A5" s="59">
        <v>2</v>
      </c>
      <c r="B5" s="164" t="str">
        <f t="shared" ref="B5:B12" si="0">_xlfn.CONCAT("(",A5,")")</f>
        <v>(2)</v>
      </c>
      <c r="C5" s="159" t="s">
        <v>64</v>
      </c>
      <c r="D5" s="158" t="s">
        <v>60</v>
      </c>
      <c r="E5" s="35">
        <v>25</v>
      </c>
      <c r="F5" s="35" t="s">
        <v>28</v>
      </c>
    </row>
    <row r="6" spans="1:10" ht="30" customHeight="1" x14ac:dyDescent="0.25">
      <c r="A6" s="59">
        <v>3</v>
      </c>
      <c r="B6" s="164" t="str">
        <f t="shared" si="0"/>
        <v>(3)</v>
      </c>
      <c r="C6" s="159" t="s">
        <v>80</v>
      </c>
      <c r="D6" s="158" t="s">
        <v>61</v>
      </c>
      <c r="E6" s="163">
        <f>E4*E5</f>
        <v>0</v>
      </c>
      <c r="F6" s="160" t="s">
        <v>37</v>
      </c>
    </row>
    <row r="7" spans="1:10" ht="30" customHeight="1" x14ac:dyDescent="0.25">
      <c r="A7" s="59">
        <v>4</v>
      </c>
      <c r="B7" s="164" t="str">
        <f t="shared" si="0"/>
        <v>(4)</v>
      </c>
      <c r="C7" s="41" t="s">
        <v>63</v>
      </c>
      <c r="D7" s="158" t="s">
        <v>62</v>
      </c>
      <c r="E7" s="35">
        <v>172</v>
      </c>
      <c r="F7" s="35" t="s">
        <v>28</v>
      </c>
    </row>
    <row r="8" spans="1:10" ht="30" customHeight="1" x14ac:dyDescent="0.25">
      <c r="A8" s="59">
        <v>5</v>
      </c>
      <c r="B8" s="164" t="str">
        <f t="shared" si="0"/>
        <v>(5)</v>
      </c>
      <c r="C8" s="129" t="s">
        <v>77</v>
      </c>
      <c r="D8" s="158" t="s">
        <v>48</v>
      </c>
      <c r="E8" s="163">
        <f>E6*1000000/E7</f>
        <v>0</v>
      </c>
      <c r="F8" s="160" t="s">
        <v>57</v>
      </c>
    </row>
    <row r="9" spans="1:10" ht="30" customHeight="1" x14ac:dyDescent="0.25">
      <c r="A9" s="59">
        <v>6</v>
      </c>
      <c r="B9" s="164" t="str">
        <f t="shared" si="0"/>
        <v>(6)</v>
      </c>
      <c r="C9" s="159" t="s">
        <v>263</v>
      </c>
      <c r="D9" s="158" t="s">
        <v>267</v>
      </c>
      <c r="E9" s="35">
        <v>335</v>
      </c>
      <c r="F9" s="35" t="s">
        <v>28</v>
      </c>
    </row>
    <row r="10" spans="1:10" ht="30" customHeight="1" x14ac:dyDescent="0.25">
      <c r="A10" s="59">
        <v>7</v>
      </c>
      <c r="B10" s="164" t="str">
        <f t="shared" si="0"/>
        <v>(7)</v>
      </c>
      <c r="C10" s="129" t="s">
        <v>318</v>
      </c>
      <c r="D10" s="158" t="s">
        <v>319</v>
      </c>
      <c r="E10" s="163">
        <f>E8/E9</f>
        <v>0</v>
      </c>
      <c r="F10" s="160" t="s">
        <v>58</v>
      </c>
    </row>
    <row r="11" spans="1:10" ht="30" customHeight="1" x14ac:dyDescent="0.25">
      <c r="A11" s="59">
        <v>8</v>
      </c>
      <c r="B11" s="164" t="str">
        <f t="shared" si="0"/>
        <v>(8)</v>
      </c>
      <c r="C11" s="158" t="s">
        <v>52</v>
      </c>
      <c r="D11" s="158" t="s">
        <v>53</v>
      </c>
      <c r="E11" s="58">
        <v>4</v>
      </c>
      <c r="F11" s="58" t="s">
        <v>27</v>
      </c>
    </row>
    <row r="12" spans="1:10" ht="30" customHeight="1" x14ac:dyDescent="0.25">
      <c r="A12" s="59">
        <v>9</v>
      </c>
      <c r="B12" s="131" t="str">
        <f t="shared" si="0"/>
        <v>(9)</v>
      </c>
      <c r="C12" s="75" t="s">
        <v>321</v>
      </c>
      <c r="D12" s="75" t="s">
        <v>320</v>
      </c>
      <c r="E12" s="91">
        <f>E10/E11</f>
        <v>0</v>
      </c>
      <c r="F12" s="161" t="s">
        <v>59</v>
      </c>
    </row>
    <row r="13" spans="1:10" ht="20.100000000000001" customHeight="1" x14ac:dyDescent="0.25">
      <c r="A13" s="162"/>
      <c r="B13" s="114"/>
      <c r="C13" s="114"/>
      <c r="D13" s="114"/>
      <c r="E13" s="162"/>
      <c r="F13" s="162"/>
      <c r="G13" s="162"/>
      <c r="H13" s="162"/>
      <c r="I13" s="162"/>
      <c r="J13" s="114"/>
    </row>
    <row r="14" spans="1:10" ht="20.100000000000001" customHeight="1" x14ac:dyDescent="0.25">
      <c r="A14" s="162"/>
      <c r="B14" s="114"/>
      <c r="C14" s="80" t="s">
        <v>26</v>
      </c>
      <c r="D14" s="162"/>
      <c r="E14" s="162"/>
      <c r="F14" s="162"/>
      <c r="G14" s="162"/>
      <c r="H14" s="162"/>
      <c r="I14" s="162"/>
      <c r="J14" s="114"/>
    </row>
    <row r="15" spans="1:10" ht="20.100000000000001" customHeight="1" x14ac:dyDescent="0.25">
      <c r="A15" s="162"/>
      <c r="B15" s="114"/>
      <c r="C15" s="81" t="s">
        <v>25</v>
      </c>
      <c r="D15" s="162"/>
      <c r="E15" s="162"/>
      <c r="F15" s="162"/>
      <c r="G15" s="162"/>
      <c r="H15" s="162"/>
      <c r="I15" s="162"/>
      <c r="J15" s="114"/>
    </row>
    <row r="16" spans="1:10" ht="20.100000000000001" customHeight="1" x14ac:dyDescent="0.25">
      <c r="A16" s="162"/>
      <c r="B16" s="114"/>
      <c r="C16" s="82" t="s">
        <v>27</v>
      </c>
      <c r="D16" s="162"/>
      <c r="E16" s="162"/>
      <c r="F16" s="162"/>
      <c r="G16" s="162"/>
      <c r="H16" s="162"/>
      <c r="I16" s="162"/>
      <c r="J16" s="114"/>
    </row>
    <row r="17" spans="1:10" ht="20.100000000000001" customHeight="1" x14ac:dyDescent="0.25">
      <c r="A17" s="162"/>
      <c r="B17" s="114"/>
      <c r="C17" s="83" t="s">
        <v>28</v>
      </c>
      <c r="D17" s="162"/>
      <c r="E17" s="162"/>
      <c r="F17" s="162"/>
      <c r="G17" s="162"/>
      <c r="H17" s="162"/>
      <c r="I17" s="162"/>
      <c r="J17" s="114"/>
    </row>
    <row r="18" spans="1:10" ht="20.100000000000001" customHeight="1" x14ac:dyDescent="0.25">
      <c r="A18" s="162"/>
      <c r="B18" s="114"/>
      <c r="C18" s="84" t="s">
        <v>29</v>
      </c>
      <c r="D18" s="162"/>
      <c r="E18" s="162"/>
      <c r="F18" s="162"/>
      <c r="G18" s="162"/>
      <c r="H18" s="162"/>
      <c r="I18" s="162"/>
      <c r="J18" s="114"/>
    </row>
    <row r="19" spans="1:10" ht="20.100000000000001" customHeight="1" x14ac:dyDescent="0.25">
      <c r="A19" s="162"/>
      <c r="B19" s="114"/>
      <c r="C19" s="85" t="s">
        <v>30</v>
      </c>
      <c r="D19" s="162"/>
      <c r="E19" s="162"/>
      <c r="F19" s="162"/>
      <c r="G19" s="162"/>
      <c r="H19" s="162"/>
      <c r="I19" s="162"/>
      <c r="J19" s="114"/>
    </row>
    <row r="20" spans="1:10" x14ac:dyDescent="0.25">
      <c r="A20" s="162"/>
      <c r="B20" s="162"/>
      <c r="C20" s="162"/>
      <c r="D20" s="162"/>
      <c r="E20" s="162"/>
      <c r="F20" s="162"/>
      <c r="G20" s="127"/>
      <c r="H20" s="127"/>
      <c r="I20" s="127"/>
    </row>
    <row r="21" spans="1:10" x14ac:dyDescent="0.25">
      <c r="A21" s="162"/>
      <c r="B21" s="162"/>
      <c r="C21" s="162"/>
      <c r="D21" s="162"/>
      <c r="E21" s="162"/>
      <c r="F21" s="162"/>
    </row>
    <row r="22" spans="1:10" x14ac:dyDescent="0.25">
      <c r="B22" s="162"/>
      <c r="C22" s="162"/>
      <c r="D22" s="162"/>
      <c r="E22" s="162"/>
      <c r="F22" s="162"/>
    </row>
    <row r="23" spans="1:10" x14ac:dyDescent="0.25">
      <c r="B23" s="162"/>
      <c r="C23" s="162"/>
      <c r="D23" s="162"/>
      <c r="E23" s="162"/>
      <c r="F23" s="162"/>
    </row>
  </sheetData>
  <sheetProtection algorithmName="SHA-512" hashValue="WZmVldCCgkca90IV/5T9AGrXB1vBWBDcoUcL1E7Hxu8YnFcwE3+g2BJ+c++j99oApXU2n/30Ut1ngn88qxIGGg==" saltValue="p5wImspopweRL16ImRgPVQ==" spinCount="100000" sheet="1"/>
  <mergeCells count="1">
    <mergeCell ref="C2:F2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Q81"/>
  <sheetViews>
    <sheetView showGridLines="0" topLeftCell="A4" zoomScale="90" zoomScaleNormal="90" workbookViewId="0">
      <selection activeCell="E8" sqref="E8"/>
    </sheetView>
  </sheetViews>
  <sheetFormatPr baseColWidth="10" defaultColWidth="11" defaultRowHeight="13.2" x14ac:dyDescent="0.25"/>
  <cols>
    <col min="1" max="1" width="11" style="22"/>
    <col min="2" max="2" width="5.09765625" style="22" customWidth="1"/>
    <col min="3" max="3" width="45.19921875" style="22" customWidth="1"/>
    <col min="4" max="4" width="20.5" style="22" customWidth="1"/>
    <col min="5" max="7" width="11.69921875" style="22" customWidth="1"/>
    <col min="8" max="8" width="2.09765625" style="26" customWidth="1"/>
    <col min="9" max="14" width="11.69921875" style="22" customWidth="1"/>
    <col min="15" max="15" width="12.59765625" style="22" bestFit="1" customWidth="1"/>
    <col min="16" max="16" width="11" style="22"/>
    <col min="17" max="17" width="30.19921875" style="22" customWidth="1"/>
    <col min="18" max="16384" width="11" style="22"/>
  </cols>
  <sheetData>
    <row r="2" spans="1:15" x14ac:dyDescent="0.2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5" x14ac:dyDescent="0.25">
      <c r="B3" s="25"/>
      <c r="C3" s="25"/>
      <c r="D3" s="25"/>
      <c r="E3" s="25"/>
      <c r="F3" s="25"/>
      <c r="G3" s="25"/>
      <c r="H3" s="27"/>
      <c r="I3" s="25"/>
      <c r="J3" s="25"/>
      <c r="K3" s="25"/>
      <c r="L3" s="25"/>
      <c r="M3" s="25"/>
      <c r="N3" s="25"/>
    </row>
    <row r="4" spans="1:15" x14ac:dyDescent="0.25">
      <c r="B4" s="23"/>
      <c r="C4" s="25"/>
      <c r="D4" s="25"/>
      <c r="E4" s="25"/>
      <c r="F4" s="25"/>
      <c r="G4" s="25"/>
      <c r="H4" s="27"/>
      <c r="I4" s="25"/>
      <c r="J4" s="25"/>
      <c r="K4" s="25"/>
      <c r="L4" s="25"/>
      <c r="M4" s="25"/>
      <c r="N4" s="25"/>
    </row>
    <row r="5" spans="1:15" ht="30" customHeight="1" x14ac:dyDescent="0.25">
      <c r="A5" s="165"/>
      <c r="B5" s="166"/>
      <c r="C5" s="187" t="s">
        <v>309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10"/>
    </row>
    <row r="6" spans="1:15" ht="106.2" x14ac:dyDescent="0.25">
      <c r="A6" s="165"/>
      <c r="B6" s="167" t="s">
        <v>8</v>
      </c>
      <c r="C6" s="167" t="s">
        <v>4</v>
      </c>
      <c r="D6" s="167" t="s">
        <v>5</v>
      </c>
      <c r="E6" s="168" t="s">
        <v>268</v>
      </c>
      <c r="F6" s="168" t="s">
        <v>269</v>
      </c>
      <c r="G6" s="168" t="s">
        <v>270</v>
      </c>
      <c r="H6" s="211"/>
      <c r="I6" s="168" t="s">
        <v>271</v>
      </c>
      <c r="J6" s="168" t="s">
        <v>272</v>
      </c>
      <c r="K6" s="168" t="s">
        <v>273</v>
      </c>
      <c r="L6" s="168" t="s">
        <v>274</v>
      </c>
      <c r="M6" s="168" t="s">
        <v>275</v>
      </c>
      <c r="N6" s="168" t="s">
        <v>276</v>
      </c>
      <c r="O6" s="167" t="s">
        <v>3</v>
      </c>
    </row>
    <row r="7" spans="1:15" ht="30" customHeight="1" x14ac:dyDescent="0.25">
      <c r="A7" s="165">
        <v>1</v>
      </c>
      <c r="B7" s="185" t="str">
        <f>_xlfn.CONCAT("(",A7,")")</f>
        <v>(1)</v>
      </c>
      <c r="C7" s="159" t="s">
        <v>277</v>
      </c>
      <c r="D7" s="169" t="s">
        <v>53</v>
      </c>
      <c r="E7" s="28"/>
      <c r="F7" s="28"/>
      <c r="G7" s="28"/>
      <c r="H7" s="212"/>
      <c r="I7" s="28"/>
      <c r="J7" s="28"/>
      <c r="K7" s="28"/>
      <c r="L7" s="28"/>
      <c r="M7" s="28"/>
      <c r="N7" s="28"/>
      <c r="O7" s="170"/>
    </row>
    <row r="8" spans="1:15" ht="30" customHeight="1" x14ac:dyDescent="0.25">
      <c r="A8" s="165">
        <v>2</v>
      </c>
      <c r="B8" s="185" t="str">
        <f>_xlfn.CONCAT("(",A8,")")</f>
        <v>(2)</v>
      </c>
      <c r="C8" s="159" t="s">
        <v>297</v>
      </c>
      <c r="D8" s="169" t="s">
        <v>283</v>
      </c>
      <c r="E8" s="29"/>
      <c r="F8" s="29"/>
      <c r="G8" s="29"/>
      <c r="H8" s="212"/>
      <c r="I8" s="29"/>
      <c r="J8" s="29"/>
      <c r="K8" s="29"/>
      <c r="L8" s="29"/>
      <c r="M8" s="29"/>
      <c r="N8" s="29"/>
      <c r="O8" s="31">
        <f>SUM(E8:N8)</f>
        <v>0</v>
      </c>
    </row>
    <row r="9" spans="1:15" ht="30" customHeight="1" x14ac:dyDescent="0.25">
      <c r="A9" s="165">
        <v>3</v>
      </c>
      <c r="B9" s="185" t="str">
        <f t="shared" ref="B9" si="0">_xlfn.CONCAT("(",A9,")")</f>
        <v>(3)</v>
      </c>
      <c r="C9" s="159" t="s">
        <v>300</v>
      </c>
      <c r="D9" s="169" t="s">
        <v>185</v>
      </c>
      <c r="E9" s="28"/>
      <c r="F9" s="28"/>
      <c r="G9" s="28"/>
      <c r="H9" s="212"/>
      <c r="I9" s="28"/>
      <c r="J9" s="28"/>
      <c r="K9" s="28"/>
      <c r="L9" s="28"/>
      <c r="M9" s="28"/>
      <c r="N9" s="28"/>
      <c r="O9" s="170"/>
    </row>
    <row r="10" spans="1:15" ht="30" customHeight="1" x14ac:dyDescent="0.25">
      <c r="A10" s="165">
        <v>4</v>
      </c>
      <c r="B10" s="185" t="str">
        <f>_xlfn.CONCAT("(",A10,")")</f>
        <v>(4)</v>
      </c>
      <c r="C10" s="159" t="s">
        <v>298</v>
      </c>
      <c r="D10" s="169" t="s">
        <v>283</v>
      </c>
      <c r="E10" s="29"/>
      <c r="F10" s="29"/>
      <c r="G10" s="29"/>
      <c r="H10" s="212"/>
      <c r="I10" s="29"/>
      <c r="J10" s="29"/>
      <c r="K10" s="29"/>
      <c r="L10" s="29"/>
      <c r="M10" s="29"/>
      <c r="N10" s="29"/>
      <c r="O10" s="31">
        <f>SUM(E10:N10)</f>
        <v>0</v>
      </c>
    </row>
    <row r="11" spans="1:15" ht="30" customHeight="1" x14ac:dyDescent="0.25">
      <c r="A11" s="165">
        <v>5</v>
      </c>
      <c r="B11" s="185" t="str">
        <f t="shared" ref="B11:B25" si="1">_xlfn.CONCAT("(",A11,")")</f>
        <v>(5)</v>
      </c>
      <c r="C11" s="159" t="s">
        <v>299</v>
      </c>
      <c r="D11" s="169" t="s">
        <v>185</v>
      </c>
      <c r="E11" s="28"/>
      <c r="F11" s="28"/>
      <c r="G11" s="28"/>
      <c r="H11" s="212"/>
      <c r="I11" s="28"/>
      <c r="J11" s="28"/>
      <c r="K11" s="28"/>
      <c r="L11" s="28"/>
      <c r="M11" s="28"/>
      <c r="N11" s="28"/>
      <c r="O11" s="170"/>
    </row>
    <row r="12" spans="1:15" ht="30" customHeight="1" x14ac:dyDescent="0.25">
      <c r="A12" s="165">
        <v>6</v>
      </c>
      <c r="B12" s="185" t="str">
        <f t="shared" si="1"/>
        <v>(6)</v>
      </c>
      <c r="C12" s="159" t="s">
        <v>308</v>
      </c>
      <c r="D12" s="169" t="s">
        <v>283</v>
      </c>
      <c r="E12" s="31">
        <f t="shared" ref="E12:G12" si="2">E10-E8</f>
        <v>0</v>
      </c>
      <c r="F12" s="31">
        <f t="shared" si="2"/>
        <v>0</v>
      </c>
      <c r="G12" s="31">
        <f t="shared" si="2"/>
        <v>0</v>
      </c>
      <c r="H12" s="212"/>
      <c r="I12" s="31">
        <f t="shared" ref="I12:N12" si="3">I10-I8</f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31">
        <f>SUM(E12:N12)</f>
        <v>0</v>
      </c>
    </row>
    <row r="13" spans="1:15" ht="30" customHeight="1" x14ac:dyDescent="0.25">
      <c r="A13" s="165">
        <v>7</v>
      </c>
      <c r="B13" s="185" t="str">
        <f t="shared" si="1"/>
        <v>(7)</v>
      </c>
      <c r="C13" s="171" t="s">
        <v>315</v>
      </c>
      <c r="D13" s="169"/>
      <c r="E13" s="31">
        <f>E12-E14</f>
        <v>0</v>
      </c>
      <c r="F13" s="31">
        <f t="shared" ref="F13:G13" si="4">F12-F14</f>
        <v>0</v>
      </c>
      <c r="G13" s="31">
        <f t="shared" si="4"/>
        <v>0</v>
      </c>
      <c r="H13" s="212"/>
      <c r="I13" s="31">
        <f t="shared" ref="I13:M13" si="5">I12-I14</f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ref="N13" si="6">N12-N14</f>
        <v>0</v>
      </c>
      <c r="O13" s="31">
        <f>SUM(E13:N13)</f>
        <v>0</v>
      </c>
    </row>
    <row r="14" spans="1:15" ht="30" customHeight="1" x14ac:dyDescent="0.25">
      <c r="A14" s="165">
        <v>8</v>
      </c>
      <c r="B14" s="185" t="str">
        <f t="shared" si="1"/>
        <v>(8)</v>
      </c>
      <c r="C14" s="171" t="s">
        <v>316</v>
      </c>
      <c r="D14" s="169" t="s">
        <v>301</v>
      </c>
      <c r="E14" s="31">
        <f>E10*E11/100-E8*E9/100</f>
        <v>0</v>
      </c>
      <c r="F14" s="31">
        <f>F10*F11/100-F8*F9/100</f>
        <v>0</v>
      </c>
      <c r="G14" s="31">
        <f>G10*G11/100-G8*G9/100</f>
        <v>0</v>
      </c>
      <c r="H14" s="212"/>
      <c r="I14" s="31">
        <f>I10*I11/100-I8*I9/100</f>
        <v>0</v>
      </c>
      <c r="J14" s="31">
        <f t="shared" ref="J14:L14" si="7">J10*J11/100-J8*J9/100</f>
        <v>0</v>
      </c>
      <c r="K14" s="31">
        <f t="shared" si="7"/>
        <v>0</v>
      </c>
      <c r="L14" s="31">
        <f t="shared" si="7"/>
        <v>0</v>
      </c>
      <c r="M14" s="31">
        <f>M10*M11/100-M8*M9/100</f>
        <v>0</v>
      </c>
      <c r="N14" s="31">
        <f>N10*N11/100-N8*N9/100</f>
        <v>0</v>
      </c>
      <c r="O14" s="31">
        <f>SUM(E14:N14)</f>
        <v>0</v>
      </c>
    </row>
    <row r="15" spans="1:15" ht="30" customHeight="1" x14ac:dyDescent="0.25">
      <c r="A15" s="165">
        <v>9</v>
      </c>
      <c r="B15" s="185" t="str">
        <f t="shared" si="1"/>
        <v>(9)</v>
      </c>
      <c r="C15" s="159" t="s">
        <v>284</v>
      </c>
      <c r="D15" s="41" t="s">
        <v>46</v>
      </c>
      <c r="E15" s="30">
        <v>335</v>
      </c>
      <c r="F15" s="30">
        <v>335</v>
      </c>
      <c r="G15" s="30">
        <v>335</v>
      </c>
      <c r="H15" s="212"/>
      <c r="I15" s="30">
        <v>335</v>
      </c>
      <c r="J15" s="30">
        <v>335</v>
      </c>
      <c r="K15" s="30">
        <v>335</v>
      </c>
      <c r="L15" s="30">
        <v>335</v>
      </c>
      <c r="M15" s="30">
        <v>335</v>
      </c>
      <c r="N15" s="30">
        <v>335</v>
      </c>
      <c r="O15" s="170"/>
    </row>
    <row r="16" spans="1:15" ht="30" customHeight="1" x14ac:dyDescent="0.25">
      <c r="A16" s="165">
        <v>10</v>
      </c>
      <c r="B16" s="185" t="str">
        <f t="shared" si="1"/>
        <v>(10)</v>
      </c>
      <c r="C16" s="159" t="s">
        <v>285</v>
      </c>
      <c r="D16" s="41" t="s">
        <v>46</v>
      </c>
      <c r="E16" s="30">
        <v>300</v>
      </c>
      <c r="F16" s="30">
        <v>300</v>
      </c>
      <c r="G16" s="30">
        <v>300</v>
      </c>
      <c r="H16" s="212"/>
      <c r="I16" s="30">
        <v>300</v>
      </c>
      <c r="J16" s="30">
        <v>300</v>
      </c>
      <c r="K16" s="30">
        <v>300</v>
      </c>
      <c r="L16" s="30">
        <v>300</v>
      </c>
      <c r="M16" s="30">
        <v>300</v>
      </c>
      <c r="N16" s="30">
        <v>300</v>
      </c>
      <c r="O16" s="170"/>
    </row>
    <row r="17" spans="1:17" ht="30" customHeight="1" x14ac:dyDescent="0.25">
      <c r="A17" s="165">
        <v>11</v>
      </c>
      <c r="B17" s="185" t="str">
        <f t="shared" si="1"/>
        <v>(11)</v>
      </c>
      <c r="C17" s="159" t="s">
        <v>286</v>
      </c>
      <c r="D17" s="172" t="s">
        <v>48</v>
      </c>
      <c r="E17" s="31" t="str">
        <f>IF(E7&gt;0,E13*E15*E7,"")</f>
        <v/>
      </c>
      <c r="F17" s="31" t="str">
        <f>IF(F7&gt;0,(F12-F14)*F15*F7,"")</f>
        <v/>
      </c>
      <c r="G17" s="31" t="str">
        <f>IF(G7&gt;0,(G12-G14)*G15*G7,"")</f>
        <v/>
      </c>
      <c r="H17" s="212"/>
      <c r="I17" s="31" t="str">
        <f>IF(I7&gt;0,(I12-I14)*I15*I7,"")</f>
        <v/>
      </c>
      <c r="J17" s="31" t="str">
        <f>IF(J7&gt;0,(J12-J14)*J15*J7,"")</f>
        <v/>
      </c>
      <c r="K17" s="31" t="str">
        <f>IF(K7&gt;0,(K12-K14)*K15*K7,"")</f>
        <v/>
      </c>
      <c r="L17" s="31" t="str">
        <f>IF(L7&gt;0,(L12-L14)*L15*L7,"")</f>
        <v/>
      </c>
      <c r="M17" s="31" t="str">
        <f>IF(M7&gt;0,(M12-M14)*M15*M7,"")</f>
        <v/>
      </c>
      <c r="N17" s="31" t="str">
        <f>IF(N7&gt;0,N10*(100-N11)/100*365*N7,"")</f>
        <v/>
      </c>
      <c r="O17" s="31">
        <f t="shared" ref="O17:O18" si="8">SUM(E17:N17)</f>
        <v>0</v>
      </c>
    </row>
    <row r="18" spans="1:17" ht="30" customHeight="1" x14ac:dyDescent="0.25">
      <c r="A18" s="165">
        <v>12</v>
      </c>
      <c r="B18" s="185" t="str">
        <f t="shared" si="1"/>
        <v>(12)</v>
      </c>
      <c r="C18" s="159" t="s">
        <v>287</v>
      </c>
      <c r="D18" s="172" t="s">
        <v>278</v>
      </c>
      <c r="E18" s="31" t="str">
        <f>IF(E7&gt;0,E14*E16*E7,"")</f>
        <v/>
      </c>
      <c r="F18" s="31" t="str">
        <f>IF(F7&gt;0,F14*F16*F7,"")</f>
        <v/>
      </c>
      <c r="G18" s="31" t="str">
        <f>IF(G7&gt;0,G14*G16*G7,"")</f>
        <v/>
      </c>
      <c r="H18" s="212"/>
      <c r="I18" s="31" t="str">
        <f>IF(I7&gt;0,I14*I16*I7,"")</f>
        <v/>
      </c>
      <c r="J18" s="31" t="str">
        <f t="shared" ref="J18:M18" si="9">IF(J7&gt;0,J14*J16*J7,"")</f>
        <v/>
      </c>
      <c r="K18" s="31" t="str">
        <f t="shared" si="9"/>
        <v/>
      </c>
      <c r="L18" s="31" t="str">
        <f t="shared" si="9"/>
        <v/>
      </c>
      <c r="M18" s="31" t="str">
        <f t="shared" si="9"/>
        <v/>
      </c>
      <c r="N18" s="31" t="str">
        <f>IF(N7&gt;0,N10/100*365*N11*N7,"")</f>
        <v/>
      </c>
      <c r="O18" s="31">
        <f t="shared" si="8"/>
        <v>0</v>
      </c>
    </row>
    <row r="19" spans="1:17" ht="30" customHeight="1" x14ac:dyDescent="0.25">
      <c r="A19" s="165">
        <v>13</v>
      </c>
      <c r="B19" s="185" t="str">
        <f t="shared" si="1"/>
        <v>(13)</v>
      </c>
      <c r="C19" s="159" t="s">
        <v>236</v>
      </c>
      <c r="D19" s="169" t="s">
        <v>290</v>
      </c>
      <c r="E19" s="184" t="str">
        <f>IF(E7&gt;0,127,"")</f>
        <v/>
      </c>
      <c r="F19" s="184" t="str">
        <f>IF(F7&gt;0,127,"")</f>
        <v/>
      </c>
      <c r="G19" s="184" t="str">
        <f>IF(G7&gt;0,127,"")</f>
        <v/>
      </c>
      <c r="H19" s="212"/>
      <c r="I19" s="184" t="str">
        <f>IF(I7&gt;0,127,"")</f>
        <v/>
      </c>
      <c r="J19" s="184" t="str">
        <f t="shared" ref="J19:N19" si="10">IF(J7&gt;0,127,"")</f>
        <v/>
      </c>
      <c r="K19" s="184" t="str">
        <f t="shared" si="10"/>
        <v/>
      </c>
      <c r="L19" s="184" t="str">
        <f t="shared" si="10"/>
        <v/>
      </c>
      <c r="M19" s="184" t="str">
        <f t="shared" si="10"/>
        <v/>
      </c>
      <c r="N19" s="184" t="str">
        <f t="shared" si="10"/>
        <v/>
      </c>
      <c r="O19" s="170"/>
    </row>
    <row r="20" spans="1:17" ht="30" customHeight="1" x14ac:dyDescent="0.25">
      <c r="A20" s="165">
        <v>14</v>
      </c>
      <c r="B20" s="185" t="str">
        <f t="shared" si="1"/>
        <v>(14)</v>
      </c>
      <c r="C20" s="159" t="s">
        <v>282</v>
      </c>
      <c r="D20" s="169" t="s">
        <v>291</v>
      </c>
      <c r="E20" s="184" t="str">
        <f>IF(E7&gt;0,749,"")</f>
        <v/>
      </c>
      <c r="F20" s="184" t="str">
        <f>IF(F7&gt;0,749,"")</f>
        <v/>
      </c>
      <c r="G20" s="184" t="str">
        <f>IF(G7&gt;0,749,"")</f>
        <v/>
      </c>
      <c r="H20" s="212"/>
      <c r="I20" s="184" t="str">
        <f t="shared" ref="I20:N20" si="11">IF(I7&gt;0,749,"")</f>
        <v/>
      </c>
      <c r="J20" s="184" t="str">
        <f t="shared" si="11"/>
        <v/>
      </c>
      <c r="K20" s="184" t="str">
        <f t="shared" si="11"/>
        <v/>
      </c>
      <c r="L20" s="184" t="str">
        <f t="shared" si="11"/>
        <v/>
      </c>
      <c r="M20" s="184" t="str">
        <f t="shared" si="11"/>
        <v/>
      </c>
      <c r="N20" s="184" t="str">
        <f t="shared" si="11"/>
        <v/>
      </c>
      <c r="O20" s="170"/>
    </row>
    <row r="21" spans="1:17" ht="30" customHeight="1" x14ac:dyDescent="0.25">
      <c r="A21" s="165">
        <v>15</v>
      </c>
      <c r="B21" s="185" t="str">
        <f t="shared" si="1"/>
        <v>(15)</v>
      </c>
      <c r="C21" s="159" t="s">
        <v>292</v>
      </c>
      <c r="D21" s="172" t="s">
        <v>289</v>
      </c>
      <c r="E21" s="31" t="str">
        <f>IF(E7&gt;0,E17*E19/1000000,"")</f>
        <v/>
      </c>
      <c r="F21" s="31" t="str">
        <f>IF(F7&gt;0,F17*F19/1000000,"")</f>
        <v/>
      </c>
      <c r="G21" s="31" t="str">
        <f>IF(G7&gt;0,G17*G19/1000000,"")</f>
        <v/>
      </c>
      <c r="H21" s="212"/>
      <c r="I21" s="31" t="str">
        <f t="shared" ref="I21:N21" si="12">IF(I7&gt;0,I17*I19/1000000,"")</f>
        <v/>
      </c>
      <c r="J21" s="31" t="str">
        <f t="shared" si="12"/>
        <v/>
      </c>
      <c r="K21" s="31" t="str">
        <f t="shared" si="12"/>
        <v/>
      </c>
      <c r="L21" s="31" t="str">
        <f t="shared" si="12"/>
        <v/>
      </c>
      <c r="M21" s="31" t="str">
        <f t="shared" si="12"/>
        <v/>
      </c>
      <c r="N21" s="31" t="str">
        <f t="shared" si="12"/>
        <v/>
      </c>
      <c r="O21" s="31">
        <f t="shared" ref="O21:O22" si="13">SUM(E21:N21)</f>
        <v>0</v>
      </c>
    </row>
    <row r="22" spans="1:17" ht="30" customHeight="1" x14ac:dyDescent="0.25">
      <c r="A22" s="165">
        <v>16</v>
      </c>
      <c r="B22" s="185" t="str">
        <f t="shared" si="1"/>
        <v>(16)</v>
      </c>
      <c r="C22" s="159" t="s">
        <v>293</v>
      </c>
      <c r="D22" s="172" t="s">
        <v>289</v>
      </c>
      <c r="E22" s="31" t="str">
        <f>IF(E7&gt;0,E18*E20/1000000,"")</f>
        <v/>
      </c>
      <c r="F22" s="31" t="str">
        <f>IF(F7&gt;0,F18*F20/1000000,"")</f>
        <v/>
      </c>
      <c r="G22" s="31" t="str">
        <f>IF(G7&gt;0,G18*G20/1000000,"")</f>
        <v/>
      </c>
      <c r="H22" s="212"/>
      <c r="I22" s="31" t="str">
        <f t="shared" ref="I22:N22" si="14">IF(I7&gt;0,I18*I20/1000000,"")</f>
        <v/>
      </c>
      <c r="J22" s="31" t="str">
        <f t="shared" si="14"/>
        <v/>
      </c>
      <c r="K22" s="31" t="str">
        <f t="shared" si="14"/>
        <v/>
      </c>
      <c r="L22" s="31" t="str">
        <f t="shared" si="14"/>
        <v/>
      </c>
      <c r="M22" s="31" t="str">
        <f t="shared" si="14"/>
        <v/>
      </c>
      <c r="N22" s="31" t="str">
        <f t="shared" si="14"/>
        <v/>
      </c>
      <c r="O22" s="31">
        <f t="shared" si="13"/>
        <v>0</v>
      </c>
    </row>
    <row r="23" spans="1:17" s="24" customFormat="1" ht="30" customHeight="1" x14ac:dyDescent="0.25">
      <c r="A23" s="165">
        <v>17</v>
      </c>
      <c r="B23" s="186" t="str">
        <f t="shared" si="1"/>
        <v>(17)</v>
      </c>
      <c r="C23" s="171" t="s">
        <v>288</v>
      </c>
      <c r="D23" s="75" t="s">
        <v>234</v>
      </c>
      <c r="E23" s="32" t="str">
        <f>IF(E7&gt;0,E21+E22,"")</f>
        <v/>
      </c>
      <c r="F23" s="32" t="str">
        <f>IF(F7&gt;0,F21+F22,"")</f>
        <v/>
      </c>
      <c r="G23" s="32" t="str">
        <f>IF(G7&gt;0,G21+G22,"")</f>
        <v/>
      </c>
      <c r="H23" s="213"/>
      <c r="I23" s="32" t="str">
        <f t="shared" ref="I23:N23" si="15">IF(I7&gt;0,I21+I22,"")</f>
        <v/>
      </c>
      <c r="J23" s="32" t="str">
        <f t="shared" si="15"/>
        <v/>
      </c>
      <c r="K23" s="32" t="str">
        <f t="shared" si="15"/>
        <v/>
      </c>
      <c r="L23" s="32" t="str">
        <f t="shared" si="15"/>
        <v/>
      </c>
      <c r="M23" s="32" t="str">
        <f t="shared" si="15"/>
        <v/>
      </c>
      <c r="N23" s="32" t="str">
        <f t="shared" si="15"/>
        <v/>
      </c>
      <c r="O23" s="32">
        <f>SUM(E23:N23)</f>
        <v>0</v>
      </c>
      <c r="Q23" s="22"/>
    </row>
    <row r="24" spans="1:17" ht="30" customHeight="1" x14ac:dyDescent="0.25">
      <c r="A24" s="165">
        <v>18</v>
      </c>
      <c r="B24" s="185" t="str">
        <f t="shared" si="1"/>
        <v>(18)</v>
      </c>
      <c r="C24" s="159" t="s">
        <v>55</v>
      </c>
      <c r="D24" s="158" t="s">
        <v>6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28"/>
    </row>
    <row r="25" spans="1:17" ht="30" customHeight="1" x14ac:dyDescent="0.25">
      <c r="A25" s="165">
        <v>19</v>
      </c>
      <c r="B25" s="186" t="str">
        <f t="shared" si="1"/>
        <v>(19)</v>
      </c>
      <c r="C25" s="171" t="s">
        <v>235</v>
      </c>
      <c r="D25" s="75" t="s">
        <v>233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33" t="e">
        <f>O23/O24</f>
        <v>#DIV/0!</v>
      </c>
    </row>
    <row r="26" spans="1:17" ht="30" customHeight="1" x14ac:dyDescent="0.25">
      <c r="A26" s="165"/>
      <c r="B26" s="214" t="s">
        <v>15</v>
      </c>
      <c r="C26" s="214"/>
      <c r="D26" s="173"/>
      <c r="E26" s="165"/>
      <c r="F26" s="174"/>
      <c r="G26" s="174"/>
      <c r="H26" s="174"/>
      <c r="I26" s="174"/>
      <c r="J26" s="174"/>
      <c r="K26" s="174"/>
      <c r="L26" s="174"/>
      <c r="M26" s="174"/>
      <c r="N26" s="174"/>
      <c r="O26" s="174"/>
    </row>
    <row r="27" spans="1:17" ht="19.95" customHeight="1" x14ac:dyDescent="0.25">
      <c r="A27" s="165"/>
      <c r="B27" s="175" t="s">
        <v>16</v>
      </c>
      <c r="C27" s="176" t="s">
        <v>25</v>
      </c>
      <c r="D27" s="177" t="s">
        <v>280</v>
      </c>
      <c r="E27" s="178" t="s">
        <v>307</v>
      </c>
      <c r="F27" s="179"/>
      <c r="G27" s="165"/>
      <c r="H27" s="180"/>
      <c r="I27" s="165"/>
      <c r="J27" s="165"/>
      <c r="K27" s="165"/>
      <c r="L27" s="165"/>
      <c r="M27" s="215" t="s">
        <v>26</v>
      </c>
      <c r="N27" s="216"/>
      <c r="O27" s="217"/>
    </row>
    <row r="28" spans="1:17" ht="19.95" customHeight="1" x14ac:dyDescent="0.25">
      <c r="A28" s="165"/>
      <c r="B28" s="175" t="s">
        <v>17</v>
      </c>
      <c r="C28" s="176" t="s">
        <v>25</v>
      </c>
      <c r="D28" s="177" t="s">
        <v>281</v>
      </c>
      <c r="E28" s="178" t="s">
        <v>312</v>
      </c>
      <c r="F28" s="179"/>
      <c r="G28" s="165"/>
      <c r="H28" s="165"/>
      <c r="I28" s="165"/>
      <c r="J28" s="165"/>
      <c r="K28" s="165"/>
      <c r="L28" s="165"/>
      <c r="M28" s="207" t="s">
        <v>25</v>
      </c>
      <c r="N28" s="200"/>
      <c r="O28" s="201"/>
    </row>
    <row r="29" spans="1:17" ht="19.95" customHeight="1" x14ac:dyDescent="0.25">
      <c r="A29" s="165"/>
      <c r="B29" s="175" t="s">
        <v>18</v>
      </c>
      <c r="C29" s="176" t="s">
        <v>25</v>
      </c>
      <c r="D29" s="177" t="s">
        <v>294</v>
      </c>
      <c r="E29" s="181" t="s">
        <v>28</v>
      </c>
      <c r="F29" s="165"/>
      <c r="G29" s="165"/>
      <c r="H29" s="165"/>
      <c r="I29" s="165"/>
      <c r="J29" s="165"/>
      <c r="K29" s="165"/>
      <c r="L29" s="165"/>
      <c r="M29" s="199" t="s">
        <v>27</v>
      </c>
      <c r="N29" s="200"/>
      <c r="O29" s="201"/>
    </row>
    <row r="30" spans="1:17" ht="19.95" customHeight="1" x14ac:dyDescent="0.25">
      <c r="A30" s="165"/>
      <c r="B30" s="182" t="s">
        <v>18</v>
      </c>
      <c r="C30" s="176" t="s">
        <v>25</v>
      </c>
      <c r="D30" s="177" t="s">
        <v>295</v>
      </c>
      <c r="E30" s="181" t="s">
        <v>28</v>
      </c>
      <c r="F30" s="165"/>
      <c r="G30" s="165"/>
      <c r="H30" s="165"/>
      <c r="I30" s="165"/>
      <c r="J30" s="165"/>
      <c r="K30" s="165"/>
      <c r="L30" s="165"/>
      <c r="M30" s="202" t="s">
        <v>28</v>
      </c>
      <c r="N30" s="200"/>
      <c r="O30" s="201"/>
    </row>
    <row r="31" spans="1:17" ht="19.95" customHeight="1" x14ac:dyDescent="0.25">
      <c r="A31" s="165"/>
      <c r="B31" s="182" t="s">
        <v>19</v>
      </c>
      <c r="C31" s="176" t="s">
        <v>25</v>
      </c>
      <c r="D31" s="177" t="s">
        <v>296</v>
      </c>
      <c r="E31" s="178" t="s">
        <v>306</v>
      </c>
      <c r="F31" s="179"/>
      <c r="G31" s="165"/>
      <c r="H31" s="165"/>
      <c r="I31" s="165"/>
      <c r="J31" s="165"/>
      <c r="K31" s="165"/>
      <c r="L31" s="165"/>
      <c r="M31" s="203" t="s">
        <v>29</v>
      </c>
      <c r="N31" s="200"/>
      <c r="O31" s="201"/>
    </row>
    <row r="32" spans="1:17" ht="19.95" customHeight="1" x14ac:dyDescent="0.25">
      <c r="A32" s="165"/>
      <c r="B32" s="182" t="s">
        <v>20</v>
      </c>
      <c r="C32" s="176" t="s">
        <v>25</v>
      </c>
      <c r="D32" s="177" t="s">
        <v>303</v>
      </c>
      <c r="E32" s="178" t="s">
        <v>313</v>
      </c>
      <c r="F32" s="179"/>
      <c r="G32" s="165"/>
      <c r="H32" s="165"/>
      <c r="I32" s="165"/>
      <c r="J32" s="165"/>
      <c r="K32" s="165"/>
      <c r="L32" s="165"/>
      <c r="M32" s="204" t="s">
        <v>30</v>
      </c>
      <c r="N32" s="205"/>
      <c r="O32" s="206"/>
    </row>
    <row r="33" spans="1:15" ht="19.95" customHeight="1" x14ac:dyDescent="0.25">
      <c r="A33" s="165"/>
      <c r="B33" s="182" t="s">
        <v>21</v>
      </c>
      <c r="C33" s="178" t="s">
        <v>302</v>
      </c>
      <c r="D33" s="177" t="s">
        <v>304</v>
      </c>
      <c r="E33" s="178" t="s">
        <v>314</v>
      </c>
      <c r="F33" s="179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15" ht="19.95" customHeight="1" x14ac:dyDescent="0.25">
      <c r="A34" s="165"/>
      <c r="B34" s="182" t="s">
        <v>22</v>
      </c>
      <c r="C34" s="178" t="s">
        <v>311</v>
      </c>
      <c r="D34" s="177" t="s">
        <v>305</v>
      </c>
      <c r="E34" s="176" t="s">
        <v>25</v>
      </c>
      <c r="F34" s="183"/>
      <c r="G34" s="165"/>
      <c r="H34" s="165"/>
      <c r="I34" s="165"/>
      <c r="J34" s="165"/>
      <c r="K34" s="165"/>
      <c r="L34" s="165"/>
      <c r="M34" s="165"/>
      <c r="N34" s="165"/>
      <c r="O34" s="165"/>
    </row>
    <row r="35" spans="1:15" ht="19.95" customHeight="1" x14ac:dyDescent="0.25">
      <c r="A35" s="165"/>
      <c r="B35" s="182" t="s">
        <v>23</v>
      </c>
      <c r="C35" s="178" t="s">
        <v>322</v>
      </c>
      <c r="D35" s="177" t="s">
        <v>310</v>
      </c>
      <c r="E35" s="178" t="s">
        <v>228</v>
      </c>
      <c r="F35" s="179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1:15" ht="19.95" customHeight="1" x14ac:dyDescent="0.25">
      <c r="A36" s="165"/>
      <c r="B36" s="182" t="s">
        <v>24</v>
      </c>
      <c r="C36" s="181" t="s">
        <v>28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</row>
    <row r="37" spans="1:15" ht="19.95" customHeight="1" x14ac:dyDescent="0.25">
      <c r="A37" s="165"/>
      <c r="B37" s="177" t="s">
        <v>279</v>
      </c>
      <c r="C37" s="181" t="s">
        <v>28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</row>
    <row r="38" spans="1:15" ht="19.95" customHeight="1" x14ac:dyDescent="0.25">
      <c r="H38" s="22"/>
    </row>
    <row r="39" spans="1:15" ht="19.95" customHeight="1" x14ac:dyDescent="0.25">
      <c r="H39" s="22"/>
    </row>
    <row r="40" spans="1:15" ht="19.95" customHeight="1" x14ac:dyDescent="0.25">
      <c r="H40" s="22"/>
    </row>
    <row r="41" spans="1:15" ht="19.95" customHeight="1" x14ac:dyDescent="0.25"/>
    <row r="42" spans="1:15" ht="19.95" customHeight="1" x14ac:dyDescent="0.25"/>
    <row r="43" spans="1:15" ht="19.95" customHeight="1" x14ac:dyDescent="0.25"/>
    <row r="44" spans="1:15" ht="19.95" customHeight="1" x14ac:dyDescent="0.25"/>
    <row r="45" spans="1:15" ht="19.95" customHeight="1" x14ac:dyDescent="0.25"/>
    <row r="46" spans="1:15" ht="19.95" customHeight="1" x14ac:dyDescent="0.25"/>
    <row r="47" spans="1:15" ht="19.95" customHeight="1" x14ac:dyDescent="0.25"/>
    <row r="48" spans="1:15" ht="19.95" customHeight="1" x14ac:dyDescent="0.25"/>
    <row r="49" ht="19.95" customHeight="1" x14ac:dyDescent="0.25"/>
    <row r="50" ht="19.95" customHeight="1" x14ac:dyDescent="0.25"/>
    <row r="51" ht="19.95" customHeight="1" x14ac:dyDescent="0.25"/>
    <row r="52" ht="19.95" customHeight="1" x14ac:dyDescent="0.25"/>
    <row r="53" ht="19.95" customHeight="1" x14ac:dyDescent="0.25"/>
    <row r="54" ht="19.95" customHeight="1" x14ac:dyDescent="0.25"/>
    <row r="55" ht="19.95" customHeight="1" x14ac:dyDescent="0.25"/>
    <row r="56" ht="19.95" customHeight="1" x14ac:dyDescent="0.25"/>
    <row r="57" ht="19.95" customHeight="1" x14ac:dyDescent="0.25"/>
    <row r="58" ht="19.95" customHeight="1" x14ac:dyDescent="0.25"/>
    <row r="59" ht="19.95" customHeight="1" x14ac:dyDescent="0.25"/>
    <row r="60" ht="19.95" customHeight="1" x14ac:dyDescent="0.25"/>
    <row r="61" ht="19.95" customHeight="1" x14ac:dyDescent="0.25"/>
    <row r="62" ht="19.95" customHeight="1" x14ac:dyDescent="0.25"/>
    <row r="63" ht="19.95" customHeight="1" x14ac:dyDescent="0.25"/>
    <row r="64" ht="19.95" customHeight="1" x14ac:dyDescent="0.25"/>
    <row r="65" ht="19.95" customHeight="1" x14ac:dyDescent="0.25"/>
    <row r="66" ht="19.95" customHeight="1" x14ac:dyDescent="0.25"/>
    <row r="67" ht="19.95" customHeight="1" x14ac:dyDescent="0.25"/>
    <row r="68" ht="19.95" customHeight="1" x14ac:dyDescent="0.25"/>
    <row r="69" ht="19.95" customHeight="1" x14ac:dyDescent="0.25"/>
    <row r="70" ht="19.95" customHeight="1" x14ac:dyDescent="0.25"/>
    <row r="71" ht="19.95" customHeight="1" x14ac:dyDescent="0.25"/>
    <row r="72" ht="19.95" customHeight="1" x14ac:dyDescent="0.25"/>
    <row r="73" ht="19.95" customHeight="1" x14ac:dyDescent="0.25"/>
    <row r="74" ht="19.95" customHeight="1" x14ac:dyDescent="0.25"/>
    <row r="75" ht="19.95" customHeight="1" x14ac:dyDescent="0.25"/>
    <row r="76" ht="19.95" customHeight="1" x14ac:dyDescent="0.25"/>
    <row r="77" ht="19.95" customHeight="1" x14ac:dyDescent="0.25"/>
    <row r="78" ht="19.95" customHeight="1" x14ac:dyDescent="0.25"/>
    <row r="79" ht="19.95" customHeight="1" x14ac:dyDescent="0.25"/>
    <row r="80" ht="19.95" customHeight="1" x14ac:dyDescent="0.25"/>
    <row r="81" ht="19.95" customHeight="1" x14ac:dyDescent="0.25"/>
  </sheetData>
  <sheetProtection algorithmName="SHA-512" hashValue="xzYikh15IvcCbHjxSuNJPDM7na3aLGXXbsOHJd3OSuU9vkzfDRvOTodheV0NmTJtgLXPc/JpgbdWa9xhTbzaaA==" saltValue="dU1oZ+hypORW+rOMsDNGtw==" spinCount="100000" sheet="1"/>
  <mergeCells count="10">
    <mergeCell ref="B2:N2"/>
    <mergeCell ref="C5:O5"/>
    <mergeCell ref="H6:H23"/>
    <mergeCell ref="B26:C26"/>
    <mergeCell ref="M27:O27"/>
    <mergeCell ref="M29:O29"/>
    <mergeCell ref="M30:O30"/>
    <mergeCell ref="M31:O31"/>
    <mergeCell ref="M32:O32"/>
    <mergeCell ref="M28:O28"/>
  </mergeCells>
  <pageMargins left="0.7" right="0.7" top="0.78740157499999996" bottom="0.78740157499999996" header="0.3" footer="0.3"/>
  <pageSetup paperSize="9" scale="74" orientation="landscape" r:id="rId1"/>
  <ignoredErrors>
    <ignoredError sqref="B27:B33 B34:B37 D27:D32" numberStoredAsText="1"/>
    <ignoredError sqref="I12:M14 E12:G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21"/>
  <sheetViews>
    <sheetView workbookViewId="0">
      <selection activeCell="D6" sqref="D6"/>
    </sheetView>
  </sheetViews>
  <sheetFormatPr baseColWidth="10" defaultColWidth="11" defaultRowHeight="13.8" x14ac:dyDescent="0.25"/>
  <cols>
    <col min="1" max="1" width="11" style="59"/>
    <col min="2" max="2" width="5.09765625" style="59" bestFit="1" customWidth="1"/>
    <col min="3" max="3" width="43.09765625" style="59" bestFit="1" customWidth="1"/>
    <col min="4" max="6" width="10.09765625" style="59" customWidth="1"/>
    <col min="7" max="7" width="21.59765625" style="59" bestFit="1" customWidth="1"/>
    <col min="8" max="8" width="12.5" style="59" bestFit="1" customWidth="1"/>
    <col min="9" max="16384" width="11" style="59"/>
  </cols>
  <sheetData>
    <row r="1" spans="1:11" x14ac:dyDescent="0.25">
      <c r="C1" s="60" t="s">
        <v>9</v>
      </c>
      <c r="D1" s="60" t="s">
        <v>10</v>
      </c>
      <c r="E1" s="60" t="s">
        <v>11</v>
      </c>
      <c r="F1" s="60" t="s">
        <v>12</v>
      </c>
      <c r="G1" s="60" t="s">
        <v>13</v>
      </c>
      <c r="H1" s="60" t="s">
        <v>14</v>
      </c>
    </row>
    <row r="2" spans="1:11" ht="30.9" customHeight="1" x14ac:dyDescent="0.25">
      <c r="B2" s="61"/>
      <c r="C2" s="187" t="s">
        <v>106</v>
      </c>
      <c r="D2" s="187"/>
      <c r="E2" s="62"/>
      <c r="F2" s="62"/>
      <c r="G2" s="62"/>
      <c r="H2" s="63"/>
    </row>
    <row r="3" spans="1:11" s="66" customFormat="1" ht="30.9" customHeight="1" x14ac:dyDescent="0.25">
      <c r="A3" s="59"/>
      <c r="B3" s="64"/>
      <c r="C3" s="86" t="str">
        <f>_xlfn.CONCAT("(",C1,")")</f>
        <v>(A)</v>
      </c>
      <c r="D3" s="86" t="str">
        <f t="shared" ref="D3:H3" si="0">_xlfn.CONCAT("(",D1,")")</f>
        <v>(B)</v>
      </c>
      <c r="E3" s="86" t="str">
        <f t="shared" si="0"/>
        <v>(C)</v>
      </c>
      <c r="F3" s="86" t="str">
        <f t="shared" si="0"/>
        <v>(D)</v>
      </c>
      <c r="G3" s="65" t="s">
        <v>107</v>
      </c>
      <c r="H3" s="87" t="str">
        <f t="shared" si="0"/>
        <v>(F)</v>
      </c>
    </row>
    <row r="4" spans="1:11" s="66" customFormat="1" ht="30.9" customHeight="1" x14ac:dyDescent="0.25">
      <c r="A4" s="59"/>
      <c r="B4" s="67" t="s">
        <v>8</v>
      </c>
      <c r="C4" s="68" t="s">
        <v>81</v>
      </c>
      <c r="D4" s="69" t="s">
        <v>82</v>
      </c>
      <c r="E4" s="69" t="s">
        <v>83</v>
      </c>
      <c r="F4" s="69" t="s">
        <v>84</v>
      </c>
      <c r="G4" s="69" t="s">
        <v>85</v>
      </c>
      <c r="H4" s="70" t="s">
        <v>86</v>
      </c>
    </row>
    <row r="5" spans="1:11" s="66" customFormat="1" ht="30.9" customHeight="1" x14ac:dyDescent="0.25">
      <c r="A5" s="59"/>
      <c r="B5" s="71"/>
      <c r="C5" s="72"/>
      <c r="D5" s="73" t="s">
        <v>87</v>
      </c>
      <c r="E5" s="73" t="s">
        <v>88</v>
      </c>
      <c r="F5" s="73" t="s">
        <v>184</v>
      </c>
      <c r="G5" s="73" t="s">
        <v>182</v>
      </c>
      <c r="H5" s="74" t="s">
        <v>88</v>
      </c>
    </row>
    <row r="6" spans="1:11" s="66" customFormat="1" ht="30.9" customHeight="1" x14ac:dyDescent="0.25">
      <c r="A6" s="59">
        <v>1</v>
      </c>
      <c r="B6" s="89" t="str">
        <f>_xlfn.CONCAT("(",A6,")")</f>
        <v>(1)</v>
      </c>
      <c r="C6" s="41"/>
      <c r="D6" s="37"/>
      <c r="E6" s="43"/>
      <c r="F6" s="36"/>
      <c r="G6" s="88">
        <f>D6*F6/1000</f>
        <v>0</v>
      </c>
      <c r="H6" s="37"/>
    </row>
    <row r="7" spans="1:11" s="66" customFormat="1" ht="30.9" customHeight="1" x14ac:dyDescent="0.25">
      <c r="A7" s="93">
        <f>A6+1</f>
        <v>2</v>
      </c>
      <c r="B7" s="89" t="str">
        <f t="shared" ref="B7:B14" si="1">_xlfn.CONCAT("(",A7,")")</f>
        <v>(2)</v>
      </c>
      <c r="C7" s="41"/>
      <c r="D7" s="37"/>
      <c r="E7" s="43"/>
      <c r="F7" s="36"/>
      <c r="G7" s="88">
        <f t="shared" ref="G7:G13" si="2">D7*F7/1000</f>
        <v>0</v>
      </c>
      <c r="H7" s="37"/>
    </row>
    <row r="8" spans="1:11" s="66" customFormat="1" ht="30.9" customHeight="1" x14ac:dyDescent="0.25">
      <c r="A8" s="93">
        <f t="shared" ref="A8:A20" si="3">A7+1</f>
        <v>3</v>
      </c>
      <c r="B8" s="89" t="str">
        <f t="shared" si="1"/>
        <v>(3)</v>
      </c>
      <c r="C8" s="41"/>
      <c r="D8" s="37"/>
      <c r="E8" s="43"/>
      <c r="F8" s="36"/>
      <c r="G8" s="88">
        <f>D8*F8/1000</f>
        <v>0</v>
      </c>
      <c r="H8" s="37"/>
    </row>
    <row r="9" spans="1:11" s="66" customFormat="1" ht="30.9" customHeight="1" x14ac:dyDescent="0.25">
      <c r="A9" s="93">
        <f t="shared" si="3"/>
        <v>4</v>
      </c>
      <c r="B9" s="89" t="str">
        <f t="shared" si="1"/>
        <v>(4)</v>
      </c>
      <c r="C9" s="41"/>
      <c r="D9" s="37"/>
      <c r="E9" s="43"/>
      <c r="F9" s="36"/>
      <c r="G9" s="88">
        <f>D9*F9/1000</f>
        <v>0</v>
      </c>
      <c r="H9" s="37"/>
    </row>
    <row r="10" spans="1:11" s="66" customFormat="1" ht="30.9" customHeight="1" x14ac:dyDescent="0.25">
      <c r="A10" s="93">
        <f t="shared" si="3"/>
        <v>5</v>
      </c>
      <c r="B10" s="89" t="str">
        <f t="shared" si="1"/>
        <v>(5)</v>
      </c>
      <c r="C10" s="41"/>
      <c r="D10" s="37"/>
      <c r="E10" s="43"/>
      <c r="F10" s="36"/>
      <c r="G10" s="88">
        <f t="shared" si="2"/>
        <v>0</v>
      </c>
      <c r="H10" s="37"/>
    </row>
    <row r="11" spans="1:11" s="66" customFormat="1" ht="30.9" customHeight="1" x14ac:dyDescent="0.25">
      <c r="A11" s="93">
        <f t="shared" si="3"/>
        <v>6</v>
      </c>
      <c r="B11" s="89" t="str">
        <f t="shared" si="1"/>
        <v>(6)</v>
      </c>
      <c r="C11" s="41"/>
      <c r="D11" s="36"/>
      <c r="E11" s="43"/>
      <c r="F11" s="37"/>
      <c r="G11" s="88">
        <f t="shared" si="2"/>
        <v>0</v>
      </c>
      <c r="H11" s="37"/>
    </row>
    <row r="12" spans="1:11" s="66" customFormat="1" ht="30.9" customHeight="1" x14ac:dyDescent="0.25">
      <c r="A12" s="93">
        <f>A11+1</f>
        <v>7</v>
      </c>
      <c r="B12" s="89" t="str">
        <f t="shared" si="1"/>
        <v>(7)</v>
      </c>
      <c r="C12" s="41"/>
      <c r="D12" s="37"/>
      <c r="E12" s="43"/>
      <c r="F12" s="37"/>
      <c r="G12" s="88">
        <f t="shared" si="2"/>
        <v>0</v>
      </c>
      <c r="H12" s="37"/>
    </row>
    <row r="13" spans="1:11" s="66" customFormat="1" ht="30.9" customHeight="1" x14ac:dyDescent="0.25">
      <c r="A13" s="93">
        <f>A12+1</f>
        <v>8</v>
      </c>
      <c r="B13" s="89" t="str">
        <f t="shared" si="1"/>
        <v>(8)</v>
      </c>
      <c r="C13" s="41"/>
      <c r="D13" s="37"/>
      <c r="E13" s="43"/>
      <c r="F13" s="37"/>
      <c r="G13" s="88">
        <f t="shared" si="2"/>
        <v>0</v>
      </c>
      <c r="H13" s="37"/>
    </row>
    <row r="14" spans="1:11" s="77" customFormat="1" ht="30.9" customHeight="1" x14ac:dyDescent="0.25">
      <c r="A14" s="93">
        <f t="shared" si="3"/>
        <v>9</v>
      </c>
      <c r="B14" s="89" t="str">
        <f t="shared" si="1"/>
        <v>(9)</v>
      </c>
      <c r="C14" s="75" t="s">
        <v>3</v>
      </c>
      <c r="D14" s="88">
        <f>SUM(D6:D13)</f>
        <v>0</v>
      </c>
      <c r="E14" s="90">
        <f>SUM(E6:E13)</f>
        <v>0</v>
      </c>
      <c r="F14" s="76"/>
      <c r="G14" s="91">
        <f>SUM(G6:G13)</f>
        <v>0</v>
      </c>
      <c r="H14" s="92">
        <f>SUM(H6:H13)</f>
        <v>0</v>
      </c>
    </row>
    <row r="15" spans="1:11" s="66" customFormat="1" ht="30" customHeight="1" x14ac:dyDescent="0.25">
      <c r="A15" s="93">
        <f t="shared" si="3"/>
        <v>10</v>
      </c>
      <c r="B15" s="78"/>
      <c r="C15" s="78"/>
      <c r="D15" s="188" t="s">
        <v>89</v>
      </c>
      <c r="E15" s="188"/>
      <c r="F15" s="188"/>
      <c r="G15" s="188"/>
      <c r="H15" s="188"/>
      <c r="I15" s="79"/>
      <c r="J15" s="79"/>
      <c r="K15" s="78"/>
    </row>
    <row r="16" spans="1:11" s="66" customFormat="1" ht="20.100000000000001" customHeight="1" x14ac:dyDescent="0.25">
      <c r="A16" s="93">
        <f t="shared" si="3"/>
        <v>11</v>
      </c>
      <c r="B16" s="78"/>
      <c r="C16" s="80" t="s">
        <v>26</v>
      </c>
      <c r="D16" s="79"/>
      <c r="E16" s="79"/>
      <c r="F16" s="79"/>
      <c r="G16" s="78"/>
      <c r="H16" s="79"/>
      <c r="I16" s="79"/>
      <c r="J16" s="79"/>
      <c r="K16" s="78"/>
    </row>
    <row r="17" spans="1:11" s="66" customFormat="1" ht="20.100000000000001" customHeight="1" x14ac:dyDescent="0.25">
      <c r="A17" s="93">
        <f t="shared" si="3"/>
        <v>12</v>
      </c>
      <c r="B17" s="78"/>
      <c r="C17" s="81" t="s">
        <v>25</v>
      </c>
      <c r="D17" s="79"/>
      <c r="E17" s="79"/>
      <c r="F17" s="79"/>
      <c r="G17" s="78"/>
      <c r="H17" s="79"/>
      <c r="I17" s="79"/>
      <c r="J17" s="79"/>
      <c r="K17" s="78"/>
    </row>
    <row r="18" spans="1:11" s="66" customFormat="1" ht="20.100000000000001" customHeight="1" x14ac:dyDescent="0.25">
      <c r="A18" s="93">
        <f t="shared" si="3"/>
        <v>13</v>
      </c>
      <c r="B18" s="78"/>
      <c r="C18" s="82" t="s">
        <v>27</v>
      </c>
      <c r="D18" s="79"/>
      <c r="E18" s="79"/>
      <c r="F18" s="79"/>
      <c r="G18" s="78"/>
      <c r="H18" s="79"/>
      <c r="I18" s="79"/>
      <c r="J18" s="79"/>
      <c r="K18" s="78"/>
    </row>
    <row r="19" spans="1:11" s="66" customFormat="1" ht="20.100000000000001" customHeight="1" x14ac:dyDescent="0.25">
      <c r="A19" s="93">
        <f t="shared" si="3"/>
        <v>14</v>
      </c>
      <c r="B19" s="78"/>
      <c r="C19" s="83" t="s">
        <v>28</v>
      </c>
      <c r="D19" s="79"/>
      <c r="E19" s="79"/>
      <c r="F19" s="79"/>
      <c r="G19" s="78"/>
      <c r="H19" s="79"/>
      <c r="I19" s="79"/>
      <c r="J19" s="79"/>
      <c r="K19" s="78"/>
    </row>
    <row r="20" spans="1:11" s="66" customFormat="1" ht="20.100000000000001" customHeight="1" x14ac:dyDescent="0.25">
      <c r="A20" s="93">
        <f t="shared" si="3"/>
        <v>15</v>
      </c>
      <c r="B20" s="78"/>
      <c r="C20" s="84" t="s">
        <v>29</v>
      </c>
      <c r="D20" s="79"/>
      <c r="E20" s="79"/>
      <c r="F20" s="79"/>
      <c r="G20" s="78"/>
      <c r="H20" s="79"/>
      <c r="I20" s="79"/>
      <c r="J20" s="79"/>
      <c r="K20" s="78"/>
    </row>
    <row r="21" spans="1:11" s="66" customFormat="1" ht="20.100000000000001" customHeight="1" x14ac:dyDescent="0.25">
      <c r="A21" s="78"/>
      <c r="B21" s="78"/>
      <c r="C21" s="85" t="s">
        <v>30</v>
      </c>
      <c r="D21" s="79"/>
      <c r="E21" s="79"/>
      <c r="F21" s="79"/>
      <c r="G21" s="78"/>
      <c r="H21" s="79"/>
      <c r="I21" s="79"/>
      <c r="J21" s="79"/>
      <c r="K21" s="78"/>
    </row>
  </sheetData>
  <sheetProtection algorithmName="SHA-512" hashValue="YbXXW8Io74QYrR072EhvKnIjZ+22V2pIP6ztuLhTokvmkXPMdmFr0/EqGtNoa18b/0jcUPVOK88Gb1P7eeD9XQ==" saltValue="HMWvnpFuy46v8CcextAF0A==" spinCount="100000" sheet="1"/>
  <mergeCells count="2">
    <mergeCell ref="C2:D2"/>
    <mergeCell ref="D15:H1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F24"/>
  <sheetViews>
    <sheetView workbookViewId="0">
      <selection activeCell="C17" sqref="C17"/>
    </sheetView>
  </sheetViews>
  <sheetFormatPr baseColWidth="10" defaultColWidth="11" defaultRowHeight="13.8" x14ac:dyDescent="0.25"/>
  <cols>
    <col min="1" max="1" width="11" style="59"/>
    <col min="2" max="2" width="5.09765625" style="59" bestFit="1" customWidth="1"/>
    <col min="3" max="3" width="42.3984375" style="59" bestFit="1" customWidth="1"/>
    <col min="4" max="4" width="20.5" style="59" bestFit="1" customWidth="1"/>
    <col min="5" max="5" width="11.09765625" style="127" customWidth="1"/>
    <col min="6" max="6" width="27.8984375" style="59" customWidth="1"/>
    <col min="7" max="16384" width="11" style="59"/>
  </cols>
  <sheetData>
    <row r="2" spans="1:6" ht="30" customHeight="1" x14ac:dyDescent="0.25">
      <c r="B2" s="94"/>
      <c r="C2" s="189" t="s">
        <v>106</v>
      </c>
      <c r="D2" s="189"/>
      <c r="E2" s="95"/>
      <c r="F2" s="96"/>
    </row>
    <row r="3" spans="1:6" ht="30" customHeight="1" x14ac:dyDescent="0.25">
      <c r="B3" s="64" t="s">
        <v>8</v>
      </c>
      <c r="C3" s="97" t="s">
        <v>4</v>
      </c>
      <c r="D3" s="65" t="s">
        <v>5</v>
      </c>
      <c r="E3" s="98" t="s">
        <v>31</v>
      </c>
      <c r="F3" s="99" t="s">
        <v>32</v>
      </c>
    </row>
    <row r="4" spans="1:6" ht="30" customHeight="1" x14ac:dyDescent="0.25">
      <c r="A4" s="59">
        <v>1</v>
      </c>
      <c r="B4" s="89" t="str">
        <f>_xlfn.CONCAT("(",A4,")")</f>
        <v>(1)</v>
      </c>
      <c r="C4" s="100" t="s">
        <v>90</v>
      </c>
      <c r="D4" s="100" t="s">
        <v>159</v>
      </c>
      <c r="E4" s="36"/>
      <c r="F4" s="44" t="s">
        <v>25</v>
      </c>
    </row>
    <row r="5" spans="1:6" ht="30" customHeight="1" x14ac:dyDescent="0.25">
      <c r="A5" s="93">
        <f>A4+1</f>
        <v>2</v>
      </c>
      <c r="B5" s="89" t="str">
        <f t="shared" ref="B5:B17" si="0">_xlfn.CONCAT("(",A5,")")</f>
        <v>(2)</v>
      </c>
      <c r="C5" s="100" t="s">
        <v>91</v>
      </c>
      <c r="D5" s="100" t="s">
        <v>159</v>
      </c>
      <c r="E5" s="45"/>
      <c r="F5" s="44" t="s">
        <v>244</v>
      </c>
    </row>
    <row r="6" spans="1:6" ht="30" customHeight="1" x14ac:dyDescent="0.25">
      <c r="A6" s="93">
        <f t="shared" ref="A6:A17" si="1">A5+1</f>
        <v>3</v>
      </c>
      <c r="B6" s="89" t="str">
        <f t="shared" si="0"/>
        <v>(3)</v>
      </c>
      <c r="C6" s="100" t="s">
        <v>152</v>
      </c>
      <c r="D6" s="101" t="s">
        <v>0</v>
      </c>
      <c r="E6" s="40">
        <v>-0.8</v>
      </c>
      <c r="F6" s="46" t="s">
        <v>28</v>
      </c>
    </row>
    <row r="7" spans="1:6" ht="30" customHeight="1" x14ac:dyDescent="0.25">
      <c r="A7" s="93">
        <f t="shared" si="1"/>
        <v>4</v>
      </c>
      <c r="B7" s="89" t="str">
        <f t="shared" si="0"/>
        <v>(4)</v>
      </c>
      <c r="C7" s="100" t="s">
        <v>92</v>
      </c>
      <c r="D7" s="101" t="s">
        <v>0</v>
      </c>
      <c r="E7" s="40">
        <v>0.3</v>
      </c>
      <c r="F7" s="46" t="s">
        <v>28</v>
      </c>
    </row>
    <row r="8" spans="1:6" ht="30" customHeight="1" x14ac:dyDescent="0.25">
      <c r="A8" s="93">
        <f t="shared" si="1"/>
        <v>5</v>
      </c>
      <c r="B8" s="89" t="str">
        <f t="shared" si="0"/>
        <v>(5)</v>
      </c>
      <c r="C8" s="100" t="s">
        <v>93</v>
      </c>
      <c r="D8" s="101" t="s">
        <v>0</v>
      </c>
      <c r="E8" s="128" t="e">
        <f>ROUND(E5/E4*E6*(1+E7),3)</f>
        <v>#DIV/0!</v>
      </c>
      <c r="F8" s="102" t="s">
        <v>95</v>
      </c>
    </row>
    <row r="9" spans="1:6" ht="30" customHeight="1" x14ac:dyDescent="0.25">
      <c r="A9" s="93">
        <f t="shared" si="1"/>
        <v>6</v>
      </c>
      <c r="B9" s="89" t="str">
        <f t="shared" si="0"/>
        <v>(6)</v>
      </c>
      <c r="C9" s="100" t="s">
        <v>96</v>
      </c>
      <c r="D9" s="100" t="s">
        <v>186</v>
      </c>
      <c r="E9" s="36"/>
      <c r="F9" s="44" t="s">
        <v>246</v>
      </c>
    </row>
    <row r="10" spans="1:6" ht="30" customHeight="1" x14ac:dyDescent="0.25">
      <c r="A10" s="93">
        <f>A9+1</f>
        <v>7</v>
      </c>
      <c r="B10" s="89" t="str">
        <f t="shared" si="0"/>
        <v>(7)</v>
      </c>
      <c r="C10" s="103" t="s">
        <v>264</v>
      </c>
      <c r="D10" s="100" t="s">
        <v>187</v>
      </c>
      <c r="E10" s="42">
        <v>300</v>
      </c>
      <c r="F10" s="46" t="s">
        <v>28</v>
      </c>
    </row>
    <row r="11" spans="1:6" ht="30" customHeight="1" x14ac:dyDescent="0.25">
      <c r="A11" s="93">
        <f>A10+1</f>
        <v>8</v>
      </c>
      <c r="B11" s="89" t="str">
        <f t="shared" si="0"/>
        <v>(8)</v>
      </c>
      <c r="C11" s="100" t="s">
        <v>97</v>
      </c>
      <c r="D11" s="100" t="s">
        <v>98</v>
      </c>
      <c r="E11" s="88" t="e">
        <f>E8*E9*E10</f>
        <v>#DIV/0!</v>
      </c>
      <c r="F11" s="104" t="s">
        <v>99</v>
      </c>
    </row>
    <row r="12" spans="1:6" s="106" customFormat="1" ht="30" customHeight="1" x14ac:dyDescent="0.25">
      <c r="A12" s="93">
        <f t="shared" si="1"/>
        <v>9</v>
      </c>
      <c r="B12" s="89" t="str">
        <f t="shared" si="0"/>
        <v>(9)</v>
      </c>
      <c r="C12" s="105" t="s">
        <v>100</v>
      </c>
      <c r="D12" s="105" t="s">
        <v>45</v>
      </c>
      <c r="E12" s="40">
        <v>1.3</v>
      </c>
      <c r="F12" s="46" t="s">
        <v>28</v>
      </c>
    </row>
    <row r="13" spans="1:6" ht="30" customHeight="1" x14ac:dyDescent="0.25">
      <c r="A13" s="93">
        <f t="shared" si="1"/>
        <v>10</v>
      </c>
      <c r="B13" s="89" t="str">
        <f t="shared" si="0"/>
        <v>(10)</v>
      </c>
      <c r="C13" s="105" t="s">
        <v>101</v>
      </c>
      <c r="D13" s="105" t="s">
        <v>48</v>
      </c>
      <c r="E13" s="88" t="e">
        <f>E11/E12</f>
        <v>#DIV/0!</v>
      </c>
      <c r="F13" s="104" t="s">
        <v>102</v>
      </c>
    </row>
    <row r="14" spans="1:6" ht="30" customHeight="1" x14ac:dyDescent="0.25">
      <c r="A14" s="93">
        <f t="shared" si="1"/>
        <v>11</v>
      </c>
      <c r="B14" s="89" t="str">
        <f t="shared" si="0"/>
        <v>(11)</v>
      </c>
      <c r="C14" s="105" t="s">
        <v>75</v>
      </c>
      <c r="D14" s="105" t="s">
        <v>62</v>
      </c>
      <c r="E14" s="42">
        <v>127</v>
      </c>
      <c r="F14" s="46" t="s">
        <v>28</v>
      </c>
    </row>
    <row r="15" spans="1:6" ht="30" customHeight="1" x14ac:dyDescent="0.25">
      <c r="A15" s="93">
        <f t="shared" si="1"/>
        <v>12</v>
      </c>
      <c r="B15" s="89" t="str">
        <f t="shared" si="0"/>
        <v>(12)</v>
      </c>
      <c r="C15" s="107" t="s">
        <v>240</v>
      </c>
      <c r="D15" s="107" t="s">
        <v>234</v>
      </c>
      <c r="E15" s="92" t="e">
        <f>E13*E14/1000000</f>
        <v>#DIV/0!</v>
      </c>
      <c r="F15" s="104" t="s">
        <v>103</v>
      </c>
    </row>
    <row r="16" spans="1:6" ht="30" customHeight="1" x14ac:dyDescent="0.25">
      <c r="A16" s="93">
        <f t="shared" si="1"/>
        <v>13</v>
      </c>
      <c r="B16" s="89" t="str">
        <f t="shared" si="0"/>
        <v>(13)</v>
      </c>
      <c r="C16" s="105" t="s">
        <v>324</v>
      </c>
      <c r="D16" s="41" t="s">
        <v>6</v>
      </c>
      <c r="E16" s="45"/>
      <c r="F16" s="44" t="s">
        <v>25</v>
      </c>
    </row>
    <row r="17" spans="1:6" ht="30" customHeight="1" x14ac:dyDescent="0.25">
      <c r="A17" s="93">
        <f t="shared" si="1"/>
        <v>14</v>
      </c>
      <c r="B17" s="89" t="str">
        <f t="shared" si="0"/>
        <v>(14)</v>
      </c>
      <c r="C17" s="108" t="s">
        <v>104</v>
      </c>
      <c r="D17" s="109" t="s">
        <v>233</v>
      </c>
      <c r="E17" s="92" t="e">
        <f>E15/E16</f>
        <v>#DIV/0!</v>
      </c>
      <c r="F17" s="110" t="s">
        <v>105</v>
      </c>
    </row>
    <row r="18" spans="1:6" s="106" customFormat="1" ht="30" customHeight="1" x14ac:dyDescent="0.25">
      <c r="A18" s="111"/>
      <c r="B18" s="112"/>
      <c r="C18" s="112"/>
      <c r="D18" s="112"/>
      <c r="E18" s="113"/>
      <c r="F18" s="112"/>
    </row>
    <row r="19" spans="1:6" ht="20.100000000000001" customHeight="1" x14ac:dyDescent="0.25">
      <c r="A19" s="114"/>
      <c r="B19" s="78"/>
      <c r="C19" s="115" t="s">
        <v>26</v>
      </c>
      <c r="D19" s="116"/>
      <c r="E19" s="79"/>
      <c r="F19" s="78"/>
    </row>
    <row r="20" spans="1:6" ht="20.100000000000001" customHeight="1" x14ac:dyDescent="0.25">
      <c r="A20" s="114"/>
      <c r="B20" s="78"/>
      <c r="C20" s="117" t="s">
        <v>25</v>
      </c>
      <c r="D20" s="118"/>
      <c r="E20" s="79"/>
      <c r="F20" s="78"/>
    </row>
    <row r="21" spans="1:6" ht="20.100000000000001" customHeight="1" x14ac:dyDescent="0.25">
      <c r="A21" s="114"/>
      <c r="B21" s="78"/>
      <c r="C21" s="119" t="s">
        <v>27</v>
      </c>
      <c r="D21" s="120"/>
      <c r="E21" s="79"/>
      <c r="F21" s="78"/>
    </row>
    <row r="22" spans="1:6" ht="20.100000000000001" customHeight="1" x14ac:dyDescent="0.25">
      <c r="A22" s="114"/>
      <c r="B22" s="78"/>
      <c r="C22" s="121" t="s">
        <v>28</v>
      </c>
      <c r="D22" s="122"/>
      <c r="E22" s="79"/>
      <c r="F22" s="78"/>
    </row>
    <row r="23" spans="1:6" ht="20.100000000000001" customHeight="1" x14ac:dyDescent="0.25">
      <c r="A23" s="114"/>
      <c r="B23" s="78"/>
      <c r="C23" s="123" t="s">
        <v>29</v>
      </c>
      <c r="D23" s="124"/>
      <c r="E23" s="79"/>
      <c r="F23" s="78"/>
    </row>
    <row r="24" spans="1:6" ht="20.100000000000001" customHeight="1" x14ac:dyDescent="0.25">
      <c r="A24" s="114"/>
      <c r="B24" s="78"/>
      <c r="C24" s="125" t="s">
        <v>30</v>
      </c>
      <c r="D24" s="126"/>
      <c r="E24" s="79"/>
      <c r="F24" s="78"/>
    </row>
  </sheetData>
  <sheetProtection algorithmName="SHA-512" hashValue="9RRPZNmS7/k51G/WKPPhE/eGBgkOxX63qg+/UP1LYpW8u/bSkDQDw2+nfXucAAcEQY9wRHa+m8mHPvbpHd3G7w==" saltValue="szCcA6yQX8BbllyWq9Cmug==" spinCount="100000" sheet="1"/>
  <mergeCells count="1">
    <mergeCell ref="C2:D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H21"/>
  <sheetViews>
    <sheetView workbookViewId="0">
      <selection activeCell="E8" sqref="E8 E12:E13"/>
    </sheetView>
  </sheetViews>
  <sheetFormatPr baseColWidth="10" defaultColWidth="11" defaultRowHeight="13.8" x14ac:dyDescent="0.25"/>
  <cols>
    <col min="1" max="1" width="11" style="59"/>
    <col min="2" max="2" width="5.09765625" style="59" bestFit="1" customWidth="1"/>
    <col min="3" max="3" width="43.5" style="59" bestFit="1" customWidth="1"/>
    <col min="4" max="4" width="20.5" style="59" bestFit="1" customWidth="1"/>
    <col min="5" max="5" width="11" style="127" bestFit="1" customWidth="1"/>
    <col min="6" max="6" width="44.09765625" style="59" bestFit="1" customWidth="1"/>
    <col min="7" max="16384" width="11" style="59"/>
  </cols>
  <sheetData>
    <row r="2" spans="1:8" ht="30" customHeight="1" x14ac:dyDescent="0.25">
      <c r="B2" s="94"/>
      <c r="C2" s="189" t="s">
        <v>208</v>
      </c>
      <c r="D2" s="189"/>
      <c r="E2" s="95"/>
      <c r="F2" s="96"/>
    </row>
    <row r="3" spans="1:8" ht="30" customHeight="1" x14ac:dyDescent="0.25">
      <c r="B3" s="64" t="s">
        <v>8</v>
      </c>
      <c r="C3" s="97" t="s">
        <v>4</v>
      </c>
      <c r="D3" s="65" t="s">
        <v>5</v>
      </c>
      <c r="E3" s="98" t="s">
        <v>31</v>
      </c>
      <c r="F3" s="99" t="s">
        <v>32</v>
      </c>
    </row>
    <row r="4" spans="1:8" ht="24.6" customHeight="1" x14ac:dyDescent="0.25">
      <c r="B4" s="191" t="s">
        <v>194</v>
      </c>
      <c r="C4" s="192"/>
      <c r="D4" s="192"/>
      <c r="E4" s="192"/>
      <c r="F4" s="193"/>
    </row>
    <row r="5" spans="1:8" ht="30" customHeight="1" x14ac:dyDescent="0.25">
      <c r="A5" s="59">
        <v>1</v>
      </c>
      <c r="B5" s="89" t="str">
        <f>_xlfn.CONCAT("(",A5,")")</f>
        <v>(1)</v>
      </c>
      <c r="C5" s="129" t="s">
        <v>192</v>
      </c>
      <c r="D5" s="41" t="s">
        <v>188</v>
      </c>
      <c r="E5" s="36"/>
      <c r="F5" s="37" t="s">
        <v>25</v>
      </c>
    </row>
    <row r="6" spans="1:8" ht="30" customHeight="1" x14ac:dyDescent="0.25">
      <c r="A6" s="93">
        <f>A5+1</f>
        <v>2</v>
      </c>
      <c r="B6" s="89" t="str">
        <f>_xlfn.CONCAT("(",A6,")")</f>
        <v>(2)</v>
      </c>
      <c r="C6" s="41" t="s">
        <v>196</v>
      </c>
      <c r="D6" s="41" t="s">
        <v>159</v>
      </c>
      <c r="E6" s="36"/>
      <c r="F6" s="37" t="s">
        <v>25</v>
      </c>
    </row>
    <row r="7" spans="1:8" ht="30" customHeight="1" x14ac:dyDescent="0.25">
      <c r="A7" s="93">
        <f t="shared" ref="A7:A9" si="0">A6+1</f>
        <v>3</v>
      </c>
      <c r="B7" s="89" t="str">
        <f t="shared" ref="B7:B14" si="1">_xlfn.CONCAT("(",A7,")")</f>
        <v>(3)</v>
      </c>
      <c r="C7" s="41" t="s">
        <v>195</v>
      </c>
      <c r="D7" s="41" t="s">
        <v>53</v>
      </c>
      <c r="E7" s="36"/>
      <c r="F7" s="37" t="s">
        <v>25</v>
      </c>
    </row>
    <row r="8" spans="1:8" ht="30" customHeight="1" x14ac:dyDescent="0.25">
      <c r="A8" s="93">
        <f t="shared" si="0"/>
        <v>4</v>
      </c>
      <c r="B8" s="89" t="str">
        <f t="shared" si="1"/>
        <v>(4)</v>
      </c>
      <c r="C8" s="41" t="s">
        <v>197</v>
      </c>
      <c r="D8" s="41" t="s">
        <v>186</v>
      </c>
      <c r="E8" s="88">
        <f>E5*E7</f>
        <v>0</v>
      </c>
      <c r="F8" s="110" t="s">
        <v>109</v>
      </c>
    </row>
    <row r="9" spans="1:8" ht="30" customHeight="1" x14ac:dyDescent="0.25">
      <c r="A9" s="93">
        <f t="shared" si="0"/>
        <v>5</v>
      </c>
      <c r="B9" s="89" t="str">
        <f t="shared" si="1"/>
        <v>(5)</v>
      </c>
      <c r="C9" s="41" t="s">
        <v>198</v>
      </c>
      <c r="D9" s="41" t="s">
        <v>159</v>
      </c>
      <c r="E9" s="36"/>
      <c r="F9" s="37" t="s">
        <v>25</v>
      </c>
    </row>
    <row r="10" spans="1:8" ht="30" customHeight="1" x14ac:dyDescent="0.25">
      <c r="A10" s="93">
        <f t="shared" ref="A10:A12" si="2">A9+1</f>
        <v>6</v>
      </c>
      <c r="B10" s="89" t="str">
        <f t="shared" si="1"/>
        <v>(6)</v>
      </c>
      <c r="C10" s="41" t="s">
        <v>151</v>
      </c>
      <c r="D10" s="41" t="s">
        <v>159</v>
      </c>
      <c r="E10" s="36"/>
      <c r="F10" s="47" t="s">
        <v>245</v>
      </c>
    </row>
    <row r="11" spans="1:8" ht="30" customHeight="1" x14ac:dyDescent="0.25">
      <c r="A11" s="93">
        <f t="shared" si="2"/>
        <v>7</v>
      </c>
      <c r="B11" s="89" t="str">
        <f t="shared" si="1"/>
        <v>(7)</v>
      </c>
      <c r="C11" s="100" t="s">
        <v>152</v>
      </c>
      <c r="D11" s="101" t="s">
        <v>0</v>
      </c>
      <c r="E11" s="40">
        <v>-0.8</v>
      </c>
      <c r="F11" s="46" t="s">
        <v>28</v>
      </c>
    </row>
    <row r="12" spans="1:8" ht="30" customHeight="1" x14ac:dyDescent="0.25">
      <c r="A12" s="93">
        <f t="shared" si="2"/>
        <v>8</v>
      </c>
      <c r="B12" s="89" t="str">
        <f t="shared" si="1"/>
        <v>(8)</v>
      </c>
      <c r="C12" s="41" t="s">
        <v>93</v>
      </c>
      <c r="D12" s="41" t="s">
        <v>0</v>
      </c>
      <c r="E12" s="128" t="e">
        <f>(E9+E10)/E6*E11</f>
        <v>#DIV/0!</v>
      </c>
      <c r="F12" s="110" t="s">
        <v>111</v>
      </c>
    </row>
    <row r="13" spans="1:8" ht="30" customHeight="1" x14ac:dyDescent="0.25">
      <c r="A13" s="93">
        <f t="shared" ref="A13:A14" si="3">A12+1</f>
        <v>9</v>
      </c>
      <c r="B13" s="89" t="str">
        <f t="shared" si="1"/>
        <v>(9)</v>
      </c>
      <c r="C13" s="103" t="s">
        <v>265</v>
      </c>
      <c r="D13" s="41" t="s">
        <v>187</v>
      </c>
      <c r="E13" s="48">
        <v>300</v>
      </c>
      <c r="F13" s="49" t="s">
        <v>28</v>
      </c>
    </row>
    <row r="14" spans="1:8" ht="30" customHeight="1" x14ac:dyDescent="0.25">
      <c r="A14" s="93">
        <f t="shared" si="3"/>
        <v>10</v>
      </c>
      <c r="B14" s="131" t="str">
        <f t="shared" si="1"/>
        <v>(10)</v>
      </c>
      <c r="C14" s="75" t="s">
        <v>108</v>
      </c>
      <c r="D14" s="75" t="s">
        <v>98</v>
      </c>
      <c r="E14" s="91" t="e">
        <f>E8*E12*E13</f>
        <v>#DIV/0!</v>
      </c>
      <c r="F14" s="130" t="s">
        <v>112</v>
      </c>
    </row>
    <row r="15" spans="1:8" s="106" customFormat="1" ht="20.100000000000001" customHeight="1" x14ac:dyDescent="0.25">
      <c r="A15" s="111"/>
      <c r="B15" s="112"/>
      <c r="C15" s="190" t="s">
        <v>150</v>
      </c>
      <c r="D15" s="190"/>
      <c r="E15" s="190"/>
      <c r="F15" s="190"/>
      <c r="G15" s="59"/>
      <c r="H15" s="59"/>
    </row>
    <row r="16" spans="1:8" ht="20.100000000000001" customHeight="1" x14ac:dyDescent="0.25">
      <c r="A16" s="114"/>
      <c r="B16" s="78"/>
      <c r="C16" s="115" t="s">
        <v>26</v>
      </c>
      <c r="D16" s="116"/>
      <c r="E16" s="79"/>
      <c r="F16" s="78"/>
    </row>
    <row r="17" spans="1:6" ht="20.100000000000001" customHeight="1" x14ac:dyDescent="0.25">
      <c r="A17" s="114"/>
      <c r="B17" s="78"/>
      <c r="C17" s="117" t="s">
        <v>25</v>
      </c>
      <c r="D17" s="118"/>
      <c r="E17" s="79"/>
      <c r="F17" s="78"/>
    </row>
    <row r="18" spans="1:6" ht="20.100000000000001" customHeight="1" x14ac:dyDescent="0.25">
      <c r="A18" s="114"/>
      <c r="B18" s="78"/>
      <c r="C18" s="119" t="s">
        <v>27</v>
      </c>
      <c r="D18" s="120"/>
      <c r="E18" s="79"/>
      <c r="F18" s="78"/>
    </row>
    <row r="19" spans="1:6" ht="20.100000000000001" customHeight="1" x14ac:dyDescent="0.25">
      <c r="A19" s="114"/>
      <c r="B19" s="78"/>
      <c r="C19" s="121" t="s">
        <v>28</v>
      </c>
      <c r="D19" s="122"/>
      <c r="E19" s="79"/>
      <c r="F19" s="78"/>
    </row>
    <row r="20" spans="1:6" ht="20.100000000000001" customHeight="1" x14ac:dyDescent="0.25">
      <c r="A20" s="114"/>
      <c r="B20" s="78"/>
      <c r="C20" s="123" t="s">
        <v>29</v>
      </c>
      <c r="D20" s="124"/>
      <c r="E20" s="79"/>
      <c r="F20" s="78"/>
    </row>
    <row r="21" spans="1:6" ht="20.100000000000001" customHeight="1" x14ac:dyDescent="0.25">
      <c r="A21" s="114"/>
      <c r="B21" s="78"/>
      <c r="C21" s="125" t="s">
        <v>30</v>
      </c>
      <c r="D21" s="126"/>
      <c r="E21" s="79"/>
      <c r="F21" s="78"/>
    </row>
  </sheetData>
  <sheetProtection algorithmName="SHA-512" hashValue="uEnCNUaqpmT99AWR5xWMu2UyRz0pWE5ai+a5O9Y1dP6H+MVjJ9av3PxL7A1m4+h7XlfjRdO9vetVC6yAqLuyOw==" saltValue="rdlnx9WiVJlRzVAQmkLj1g==" spinCount="100000" sheet="1"/>
  <mergeCells count="3">
    <mergeCell ref="C2:D2"/>
    <mergeCell ref="C15:F15"/>
    <mergeCell ref="B4:F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H21"/>
  <sheetViews>
    <sheetView workbookViewId="0">
      <selection activeCell="E6" sqref="E6 E9:E11"/>
    </sheetView>
  </sheetViews>
  <sheetFormatPr baseColWidth="10" defaultColWidth="11" defaultRowHeight="13.8" x14ac:dyDescent="0.25"/>
  <cols>
    <col min="1" max="1" width="11" style="59"/>
    <col min="2" max="2" width="5.09765625" style="59" bestFit="1" customWidth="1"/>
    <col min="3" max="3" width="43.5" style="59" bestFit="1" customWidth="1"/>
    <col min="4" max="4" width="20.5" style="59" bestFit="1" customWidth="1"/>
    <col min="5" max="5" width="11" style="127" bestFit="1" customWidth="1"/>
    <col min="6" max="6" width="44.09765625" style="59" bestFit="1" customWidth="1"/>
    <col min="7" max="16384" width="11" style="59"/>
  </cols>
  <sheetData>
    <row r="2" spans="1:8" ht="30" customHeight="1" x14ac:dyDescent="0.25">
      <c r="B2" s="94"/>
      <c r="C2" s="189" t="s">
        <v>208</v>
      </c>
      <c r="D2" s="189"/>
      <c r="E2" s="95"/>
      <c r="F2" s="96"/>
    </row>
    <row r="3" spans="1:8" ht="30" customHeight="1" x14ac:dyDescent="0.25">
      <c r="B3" s="64" t="s">
        <v>8</v>
      </c>
      <c r="C3" s="97" t="s">
        <v>4</v>
      </c>
      <c r="D3" s="65" t="s">
        <v>5</v>
      </c>
      <c r="E3" s="98" t="s">
        <v>31</v>
      </c>
      <c r="F3" s="99" t="s">
        <v>32</v>
      </c>
    </row>
    <row r="4" spans="1:8" ht="24.6" customHeight="1" x14ac:dyDescent="0.25">
      <c r="B4" s="191" t="s">
        <v>199</v>
      </c>
      <c r="C4" s="192"/>
      <c r="D4" s="192"/>
      <c r="E4" s="192"/>
      <c r="F4" s="193"/>
    </row>
    <row r="5" spans="1:8" ht="30" customHeight="1" x14ac:dyDescent="0.25">
      <c r="A5" s="59">
        <v>1</v>
      </c>
      <c r="B5" s="89" t="str">
        <f>_xlfn.CONCAT("(",A5,")")</f>
        <v>(1)</v>
      </c>
      <c r="C5" s="129" t="s">
        <v>193</v>
      </c>
      <c r="D5" s="41" t="s">
        <v>188</v>
      </c>
      <c r="E5" s="36"/>
      <c r="F5" s="37" t="s">
        <v>25</v>
      </c>
    </row>
    <row r="6" spans="1:8" ht="30" customHeight="1" x14ac:dyDescent="0.25">
      <c r="A6" s="93">
        <f>A5+1</f>
        <v>2</v>
      </c>
      <c r="B6" s="89" t="str">
        <f>_xlfn.CONCAT("(",A6,")")</f>
        <v>(2)</v>
      </c>
      <c r="C6" s="41" t="s">
        <v>200</v>
      </c>
      <c r="D6" s="41" t="s">
        <v>159</v>
      </c>
      <c r="E6" s="36"/>
      <c r="F6" s="37" t="s">
        <v>25</v>
      </c>
    </row>
    <row r="7" spans="1:8" ht="30" customHeight="1" x14ac:dyDescent="0.25">
      <c r="A7" s="93">
        <f t="shared" ref="A7:A14" si="0">A6+1</f>
        <v>3</v>
      </c>
      <c r="B7" s="89" t="str">
        <f t="shared" ref="B7:B14" si="1">_xlfn.CONCAT("(",A7,")")</f>
        <v>(3)</v>
      </c>
      <c r="C7" s="41" t="s">
        <v>201</v>
      </c>
      <c r="D7" s="41" t="s">
        <v>53</v>
      </c>
      <c r="E7" s="36"/>
      <c r="F7" s="37" t="s">
        <v>25</v>
      </c>
    </row>
    <row r="8" spans="1:8" ht="30" customHeight="1" x14ac:dyDescent="0.25">
      <c r="A8" s="93">
        <f t="shared" si="0"/>
        <v>4</v>
      </c>
      <c r="B8" s="89" t="str">
        <f t="shared" si="1"/>
        <v>(4)</v>
      </c>
      <c r="C8" s="41" t="s">
        <v>197</v>
      </c>
      <c r="D8" s="41" t="s">
        <v>186</v>
      </c>
      <c r="E8" s="88">
        <f>E5*E7</f>
        <v>0</v>
      </c>
      <c r="F8" s="110" t="s">
        <v>109</v>
      </c>
    </row>
    <row r="9" spans="1:8" ht="30" customHeight="1" x14ac:dyDescent="0.25">
      <c r="A9" s="93">
        <f t="shared" si="0"/>
        <v>5</v>
      </c>
      <c r="B9" s="89" t="str">
        <f t="shared" si="1"/>
        <v>(5)</v>
      </c>
      <c r="C9" s="41" t="s">
        <v>198</v>
      </c>
      <c r="D9" s="41" t="s">
        <v>159</v>
      </c>
      <c r="E9" s="36"/>
      <c r="F9" s="37" t="s">
        <v>25</v>
      </c>
    </row>
    <row r="10" spans="1:8" ht="30" customHeight="1" x14ac:dyDescent="0.25">
      <c r="A10" s="93">
        <f t="shared" si="0"/>
        <v>6</v>
      </c>
      <c r="B10" s="89" t="str">
        <f t="shared" si="1"/>
        <v>(6)</v>
      </c>
      <c r="C10" s="41" t="s">
        <v>151</v>
      </c>
      <c r="D10" s="41" t="s">
        <v>159</v>
      </c>
      <c r="E10" s="36"/>
      <c r="F10" s="47" t="s">
        <v>245</v>
      </c>
    </row>
    <row r="11" spans="1:8" ht="30" customHeight="1" x14ac:dyDescent="0.25">
      <c r="A11" s="93">
        <f t="shared" si="0"/>
        <v>7</v>
      </c>
      <c r="B11" s="89" t="str">
        <f t="shared" si="1"/>
        <v>(7)</v>
      </c>
      <c r="C11" s="100" t="s">
        <v>152</v>
      </c>
      <c r="D11" s="101" t="s">
        <v>0</v>
      </c>
      <c r="E11" s="40">
        <v>-0.8</v>
      </c>
      <c r="F11" s="46" t="s">
        <v>28</v>
      </c>
    </row>
    <row r="12" spans="1:8" ht="30" customHeight="1" x14ac:dyDescent="0.25">
      <c r="A12" s="93">
        <f t="shared" si="0"/>
        <v>8</v>
      </c>
      <c r="B12" s="89" t="str">
        <f t="shared" si="1"/>
        <v>(8)</v>
      </c>
      <c r="C12" s="41" t="s">
        <v>93</v>
      </c>
      <c r="D12" s="41" t="s">
        <v>0</v>
      </c>
      <c r="E12" s="128" t="e">
        <f>(E9+E10)/E6*E11</f>
        <v>#DIV/0!</v>
      </c>
      <c r="F12" s="110" t="s">
        <v>111</v>
      </c>
    </row>
    <row r="13" spans="1:8" ht="30" customHeight="1" x14ac:dyDescent="0.25">
      <c r="A13" s="93">
        <f t="shared" si="0"/>
        <v>9</v>
      </c>
      <c r="B13" s="89" t="str">
        <f t="shared" si="1"/>
        <v>(9)</v>
      </c>
      <c r="C13" s="103" t="s">
        <v>265</v>
      </c>
      <c r="D13" s="41" t="s">
        <v>187</v>
      </c>
      <c r="E13" s="48">
        <v>300</v>
      </c>
      <c r="F13" s="49" t="s">
        <v>28</v>
      </c>
    </row>
    <row r="14" spans="1:8" ht="30" customHeight="1" x14ac:dyDescent="0.25">
      <c r="A14" s="93">
        <f t="shared" si="0"/>
        <v>10</v>
      </c>
      <c r="B14" s="131" t="str">
        <f t="shared" si="1"/>
        <v>(10)</v>
      </c>
      <c r="C14" s="75" t="s">
        <v>108</v>
      </c>
      <c r="D14" s="75" t="s">
        <v>98</v>
      </c>
      <c r="E14" s="91" t="e">
        <f>E8*E12*E13</f>
        <v>#DIV/0!</v>
      </c>
      <c r="F14" s="130" t="s">
        <v>112</v>
      </c>
    </row>
    <row r="15" spans="1:8" s="106" customFormat="1" ht="20.100000000000001" customHeight="1" x14ac:dyDescent="0.25">
      <c r="A15" s="111"/>
      <c r="B15" s="112"/>
      <c r="C15" s="190" t="s">
        <v>150</v>
      </c>
      <c r="D15" s="190"/>
      <c r="E15" s="190"/>
      <c r="F15" s="190"/>
      <c r="G15" s="59"/>
      <c r="H15" s="59"/>
    </row>
    <row r="16" spans="1:8" ht="20.100000000000001" customHeight="1" x14ac:dyDescent="0.25">
      <c r="A16" s="114"/>
      <c r="B16" s="78"/>
      <c r="C16" s="115" t="s">
        <v>26</v>
      </c>
      <c r="D16" s="116"/>
      <c r="E16" s="79"/>
      <c r="F16" s="78"/>
    </row>
    <row r="17" spans="1:6" ht="20.100000000000001" customHeight="1" x14ac:dyDescent="0.25">
      <c r="A17" s="114"/>
      <c r="B17" s="78"/>
      <c r="C17" s="117" t="s">
        <v>25</v>
      </c>
      <c r="D17" s="118"/>
      <c r="E17" s="79"/>
      <c r="F17" s="78"/>
    </row>
    <row r="18" spans="1:6" ht="20.100000000000001" customHeight="1" x14ac:dyDescent="0.25">
      <c r="A18" s="114"/>
      <c r="B18" s="78"/>
      <c r="C18" s="119" t="s">
        <v>27</v>
      </c>
      <c r="D18" s="120"/>
      <c r="E18" s="79"/>
      <c r="F18" s="78"/>
    </row>
    <row r="19" spans="1:6" ht="20.100000000000001" customHeight="1" x14ac:dyDescent="0.25">
      <c r="A19" s="114"/>
      <c r="B19" s="78"/>
      <c r="C19" s="121" t="s">
        <v>28</v>
      </c>
      <c r="D19" s="122"/>
      <c r="E19" s="79"/>
      <c r="F19" s="78"/>
    </row>
    <row r="20" spans="1:6" ht="20.100000000000001" customHeight="1" x14ac:dyDescent="0.25">
      <c r="A20" s="114"/>
      <c r="B20" s="78"/>
      <c r="C20" s="123" t="s">
        <v>29</v>
      </c>
      <c r="D20" s="124"/>
      <c r="E20" s="79"/>
      <c r="F20" s="78"/>
    </row>
    <row r="21" spans="1:6" ht="20.100000000000001" customHeight="1" x14ac:dyDescent="0.25">
      <c r="A21" s="114"/>
      <c r="B21" s="78"/>
      <c r="C21" s="125" t="s">
        <v>30</v>
      </c>
      <c r="D21" s="126"/>
      <c r="E21" s="79"/>
      <c r="F21" s="78"/>
    </row>
  </sheetData>
  <sheetProtection algorithmName="SHA-512" hashValue="Tx0uuPC6j98dAfyJiLf7hHe8BVyLdeoj16yHf6m+YzMTTfkFcNLUY0a7ty21V3Bb/YiB3Lt9HqR3SxvWxQXOUw==" saltValue="+3HeFNwWtD9ilxGdObjgmA==" spinCount="100000" sheet="1"/>
  <mergeCells count="3">
    <mergeCell ref="C2:D2"/>
    <mergeCell ref="B4:F4"/>
    <mergeCell ref="C15:F1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H21"/>
  <sheetViews>
    <sheetView workbookViewId="0">
      <selection activeCell="E6" sqref="E6 E9:E11"/>
    </sheetView>
  </sheetViews>
  <sheetFormatPr baseColWidth="10" defaultColWidth="11" defaultRowHeight="13.8" x14ac:dyDescent="0.25"/>
  <cols>
    <col min="1" max="1" width="11" style="59"/>
    <col min="2" max="2" width="5.09765625" style="59" bestFit="1" customWidth="1"/>
    <col min="3" max="3" width="43.5" style="59" bestFit="1" customWidth="1"/>
    <col min="4" max="4" width="20.5" style="59" bestFit="1" customWidth="1"/>
    <col min="5" max="5" width="11" style="127" bestFit="1" customWidth="1"/>
    <col min="6" max="6" width="44.69921875" style="59" bestFit="1" customWidth="1"/>
    <col min="7" max="16384" width="11" style="59"/>
  </cols>
  <sheetData>
    <row r="2" spans="1:8" ht="30" customHeight="1" x14ac:dyDescent="0.25">
      <c r="B2" s="94"/>
      <c r="C2" s="189" t="s">
        <v>209</v>
      </c>
      <c r="D2" s="189"/>
      <c r="E2" s="95"/>
      <c r="F2" s="96"/>
    </row>
    <row r="3" spans="1:8" ht="30" customHeight="1" x14ac:dyDescent="0.25">
      <c r="B3" s="64" t="s">
        <v>8</v>
      </c>
      <c r="C3" s="97" t="s">
        <v>4</v>
      </c>
      <c r="D3" s="65" t="s">
        <v>5</v>
      </c>
      <c r="E3" s="98" t="s">
        <v>31</v>
      </c>
      <c r="F3" s="99" t="s">
        <v>32</v>
      </c>
    </row>
    <row r="4" spans="1:8" ht="24.6" customHeight="1" x14ac:dyDescent="0.25">
      <c r="B4" s="191" t="s">
        <v>202</v>
      </c>
      <c r="C4" s="192"/>
      <c r="D4" s="192"/>
      <c r="E4" s="192"/>
      <c r="F4" s="193"/>
    </row>
    <row r="5" spans="1:8" ht="30" customHeight="1" x14ac:dyDescent="0.25">
      <c r="A5" s="59">
        <v>1</v>
      </c>
      <c r="B5" s="89" t="str">
        <f>_xlfn.CONCAT("(",A5,")")</f>
        <v>(1)</v>
      </c>
      <c r="C5" s="129" t="s">
        <v>203</v>
      </c>
      <c r="D5" s="41" t="s">
        <v>188</v>
      </c>
      <c r="E5" s="36"/>
      <c r="F5" s="37" t="s">
        <v>25</v>
      </c>
    </row>
    <row r="6" spans="1:8" ht="30" customHeight="1" x14ac:dyDescent="0.25">
      <c r="A6" s="93">
        <f>A5+1</f>
        <v>2</v>
      </c>
      <c r="B6" s="89" t="str">
        <f>_xlfn.CONCAT("(",A6,")")</f>
        <v>(2)</v>
      </c>
      <c r="C6" s="41" t="s">
        <v>133</v>
      </c>
      <c r="D6" s="41" t="s">
        <v>159</v>
      </c>
      <c r="E6" s="36"/>
      <c r="F6" s="37" t="s">
        <v>25</v>
      </c>
    </row>
    <row r="7" spans="1:8" ht="30" customHeight="1" x14ac:dyDescent="0.25">
      <c r="A7" s="93">
        <f t="shared" ref="A7:A14" si="0">A6+1</f>
        <v>3</v>
      </c>
      <c r="B7" s="89" t="str">
        <f t="shared" ref="B7:B14" si="1">_xlfn.CONCAT("(",A7,")")</f>
        <v>(3)</v>
      </c>
      <c r="C7" s="41" t="s">
        <v>52</v>
      </c>
      <c r="D7" s="41" t="s">
        <v>53</v>
      </c>
      <c r="E7" s="36"/>
      <c r="F7" s="37" t="s">
        <v>25</v>
      </c>
    </row>
    <row r="8" spans="1:8" ht="30" customHeight="1" x14ac:dyDescent="0.25">
      <c r="A8" s="93">
        <f t="shared" si="0"/>
        <v>4</v>
      </c>
      <c r="B8" s="89" t="str">
        <f t="shared" si="1"/>
        <v>(4)</v>
      </c>
      <c r="C8" s="41" t="s">
        <v>204</v>
      </c>
      <c r="D8" s="41" t="s">
        <v>186</v>
      </c>
      <c r="E8" s="88">
        <f>E5*E7</f>
        <v>0</v>
      </c>
      <c r="F8" s="110" t="s">
        <v>109</v>
      </c>
    </row>
    <row r="9" spans="1:8" ht="30" customHeight="1" x14ac:dyDescent="0.25">
      <c r="A9" s="93">
        <f t="shared" si="0"/>
        <v>5</v>
      </c>
      <c r="B9" s="89" t="str">
        <f t="shared" si="1"/>
        <v>(5)</v>
      </c>
      <c r="C9" s="41" t="s">
        <v>205</v>
      </c>
      <c r="D9" s="41" t="s">
        <v>159</v>
      </c>
      <c r="E9" s="36"/>
      <c r="F9" s="37" t="s">
        <v>25</v>
      </c>
    </row>
    <row r="10" spans="1:8" ht="30" customHeight="1" x14ac:dyDescent="0.25">
      <c r="A10" s="93">
        <f t="shared" si="0"/>
        <v>6</v>
      </c>
      <c r="B10" s="89" t="str">
        <f t="shared" si="1"/>
        <v>(6)</v>
      </c>
      <c r="C10" s="41" t="s">
        <v>151</v>
      </c>
      <c r="D10" s="41" t="s">
        <v>159</v>
      </c>
      <c r="E10" s="36"/>
      <c r="F10" s="47" t="s">
        <v>241</v>
      </c>
    </row>
    <row r="11" spans="1:8" ht="30" customHeight="1" x14ac:dyDescent="0.25">
      <c r="A11" s="93">
        <f t="shared" si="0"/>
        <v>7</v>
      </c>
      <c r="B11" s="89" t="str">
        <f t="shared" si="1"/>
        <v>(7)</v>
      </c>
      <c r="C11" s="100" t="s">
        <v>152</v>
      </c>
      <c r="D11" s="101" t="s">
        <v>0</v>
      </c>
      <c r="E11" s="40">
        <v>-0.8</v>
      </c>
      <c r="F11" s="46" t="s">
        <v>28</v>
      </c>
    </row>
    <row r="12" spans="1:8" ht="30" customHeight="1" x14ac:dyDescent="0.25">
      <c r="A12" s="93">
        <f t="shared" si="0"/>
        <v>8</v>
      </c>
      <c r="B12" s="89" t="str">
        <f t="shared" si="1"/>
        <v>(8)</v>
      </c>
      <c r="C12" s="41" t="s">
        <v>93</v>
      </c>
      <c r="D12" s="41" t="s">
        <v>0</v>
      </c>
      <c r="E12" s="128" t="e">
        <f>(E9+E10)/E6*E11</f>
        <v>#DIV/0!</v>
      </c>
      <c r="F12" s="110" t="s">
        <v>111</v>
      </c>
    </row>
    <row r="13" spans="1:8" ht="30" customHeight="1" x14ac:dyDescent="0.25">
      <c r="A13" s="93">
        <f t="shared" si="0"/>
        <v>9</v>
      </c>
      <c r="B13" s="89" t="str">
        <f t="shared" si="1"/>
        <v>(9)</v>
      </c>
      <c r="C13" s="103" t="s">
        <v>265</v>
      </c>
      <c r="D13" s="41" t="s">
        <v>187</v>
      </c>
      <c r="E13" s="48">
        <v>300</v>
      </c>
      <c r="F13" s="49" t="s">
        <v>28</v>
      </c>
    </row>
    <row r="14" spans="1:8" ht="30" customHeight="1" x14ac:dyDescent="0.25">
      <c r="A14" s="93">
        <f t="shared" si="0"/>
        <v>10</v>
      </c>
      <c r="B14" s="131" t="str">
        <f t="shared" si="1"/>
        <v>(10)</v>
      </c>
      <c r="C14" s="75" t="s">
        <v>108</v>
      </c>
      <c r="D14" s="75" t="s">
        <v>98</v>
      </c>
      <c r="E14" s="91" t="e">
        <f>E8*E12*E13</f>
        <v>#DIV/0!</v>
      </c>
      <c r="F14" s="130" t="s">
        <v>112</v>
      </c>
    </row>
    <row r="15" spans="1:8" s="106" customFormat="1" ht="20.100000000000001" customHeight="1" x14ac:dyDescent="0.25">
      <c r="A15" s="111"/>
      <c r="B15" s="112"/>
      <c r="C15" s="190" t="s">
        <v>150</v>
      </c>
      <c r="D15" s="190"/>
      <c r="E15" s="190"/>
      <c r="F15" s="190"/>
      <c r="G15" s="59"/>
      <c r="H15" s="59"/>
    </row>
    <row r="16" spans="1:8" ht="20.100000000000001" customHeight="1" x14ac:dyDescent="0.25">
      <c r="A16" s="114"/>
      <c r="B16" s="78"/>
      <c r="C16" s="115" t="s">
        <v>26</v>
      </c>
      <c r="D16" s="116"/>
      <c r="E16" s="79"/>
      <c r="F16" s="78"/>
    </row>
    <row r="17" spans="1:6" ht="20.100000000000001" customHeight="1" x14ac:dyDescent="0.25">
      <c r="A17" s="114"/>
      <c r="B17" s="78"/>
      <c r="C17" s="117" t="s">
        <v>25</v>
      </c>
      <c r="D17" s="118"/>
      <c r="E17" s="79"/>
      <c r="F17" s="78"/>
    </row>
    <row r="18" spans="1:6" ht="20.100000000000001" customHeight="1" x14ac:dyDescent="0.25">
      <c r="A18" s="114"/>
      <c r="B18" s="78"/>
      <c r="C18" s="119" t="s">
        <v>27</v>
      </c>
      <c r="D18" s="120"/>
      <c r="E18" s="79"/>
      <c r="F18" s="78"/>
    </row>
    <row r="19" spans="1:6" ht="20.100000000000001" customHeight="1" x14ac:dyDescent="0.25">
      <c r="A19" s="114"/>
      <c r="B19" s="78"/>
      <c r="C19" s="121" t="s">
        <v>28</v>
      </c>
      <c r="D19" s="122"/>
      <c r="E19" s="79"/>
      <c r="F19" s="78"/>
    </row>
    <row r="20" spans="1:6" ht="20.100000000000001" customHeight="1" x14ac:dyDescent="0.25">
      <c r="A20" s="114"/>
      <c r="B20" s="78"/>
      <c r="C20" s="123" t="s">
        <v>29</v>
      </c>
      <c r="D20" s="124"/>
      <c r="E20" s="79"/>
      <c r="F20" s="78"/>
    </row>
    <row r="21" spans="1:6" ht="20.100000000000001" customHeight="1" x14ac:dyDescent="0.25">
      <c r="A21" s="114"/>
      <c r="B21" s="78"/>
      <c r="C21" s="125" t="s">
        <v>30</v>
      </c>
      <c r="D21" s="126"/>
      <c r="E21" s="79"/>
      <c r="F21" s="78"/>
    </row>
  </sheetData>
  <sheetProtection algorithmName="SHA-512" hashValue="A+uoQOXfLz0O7tEz/YyaTr8jhJKbYqyKKbFumZr0mhw/kP9Ac4V1WdbRSNEH925j71rF/H/HCDII5Er9Ek/GSQ==" saltValue="dOX/gLkpKrfk0R60Z2Hwrw==" spinCount="100000" sheet="1"/>
  <mergeCells count="3">
    <mergeCell ref="C2:D2"/>
    <mergeCell ref="B4:F4"/>
    <mergeCell ref="C15:F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H21"/>
  <sheetViews>
    <sheetView workbookViewId="0">
      <selection activeCell="C13" sqref="C13"/>
    </sheetView>
  </sheetViews>
  <sheetFormatPr baseColWidth="10" defaultColWidth="11" defaultRowHeight="13.8" x14ac:dyDescent="0.25"/>
  <cols>
    <col min="1" max="1" width="11" style="59"/>
    <col min="2" max="2" width="5.09765625" style="59" bestFit="1" customWidth="1"/>
    <col min="3" max="3" width="43.5" style="59" bestFit="1" customWidth="1"/>
    <col min="4" max="4" width="20.5" style="59" bestFit="1" customWidth="1"/>
    <col min="5" max="5" width="11" style="127" bestFit="1" customWidth="1"/>
    <col min="6" max="6" width="44.09765625" style="59" bestFit="1" customWidth="1"/>
    <col min="7" max="16384" width="11" style="59"/>
  </cols>
  <sheetData>
    <row r="2" spans="1:8" ht="30" customHeight="1" x14ac:dyDescent="0.25">
      <c r="B2" s="94"/>
      <c r="C2" s="189" t="s">
        <v>110</v>
      </c>
      <c r="D2" s="189"/>
      <c r="E2" s="95"/>
      <c r="F2" s="96"/>
    </row>
    <row r="3" spans="1:8" ht="30" customHeight="1" x14ac:dyDescent="0.25">
      <c r="B3" s="64" t="s">
        <v>8</v>
      </c>
      <c r="C3" s="97" t="s">
        <v>4</v>
      </c>
      <c r="D3" s="65" t="s">
        <v>5</v>
      </c>
      <c r="E3" s="98" t="s">
        <v>31</v>
      </c>
      <c r="F3" s="99" t="s">
        <v>32</v>
      </c>
    </row>
    <row r="4" spans="1:8" ht="24.6" customHeight="1" x14ac:dyDescent="0.25">
      <c r="B4" s="191" t="s">
        <v>146</v>
      </c>
      <c r="C4" s="192"/>
      <c r="D4" s="192"/>
      <c r="E4" s="192"/>
      <c r="F4" s="193"/>
    </row>
    <row r="5" spans="1:8" ht="30" customHeight="1" x14ac:dyDescent="0.25">
      <c r="A5" s="59">
        <v>1</v>
      </c>
      <c r="B5" s="89" t="str">
        <f>_xlfn.CONCAT("(",A5,")")</f>
        <v>(1)</v>
      </c>
      <c r="C5" s="41" t="s">
        <v>210</v>
      </c>
      <c r="D5" s="41" t="s">
        <v>98</v>
      </c>
      <c r="E5" s="36"/>
      <c r="F5" s="37" t="s">
        <v>216</v>
      </c>
    </row>
    <row r="6" spans="1:8" ht="30" customHeight="1" x14ac:dyDescent="0.25">
      <c r="A6" s="93">
        <f>A5+1</f>
        <v>2</v>
      </c>
      <c r="B6" s="89" t="str">
        <f t="shared" ref="B6:B8" si="0">_xlfn.CONCAT("(",A6,")")</f>
        <v>(2)</v>
      </c>
      <c r="C6" s="41" t="s">
        <v>211</v>
      </c>
      <c r="D6" s="41" t="s">
        <v>98</v>
      </c>
      <c r="E6" s="36"/>
      <c r="F6" s="37" t="s">
        <v>217</v>
      </c>
    </row>
    <row r="7" spans="1:8" ht="30" customHeight="1" x14ac:dyDescent="0.25">
      <c r="A7" s="93">
        <f t="shared" ref="A7:A14" si="1">A6+1</f>
        <v>3</v>
      </c>
      <c r="B7" s="89" t="str">
        <f t="shared" si="0"/>
        <v>(3)</v>
      </c>
      <c r="C7" s="41" t="s">
        <v>212</v>
      </c>
      <c r="D7" s="41" t="s">
        <v>98</v>
      </c>
      <c r="E7" s="36"/>
      <c r="F7" s="37" t="s">
        <v>218</v>
      </c>
    </row>
    <row r="8" spans="1:8" s="106" customFormat="1" ht="30" customHeight="1" x14ac:dyDescent="0.25">
      <c r="A8" s="133">
        <f t="shared" si="1"/>
        <v>4</v>
      </c>
      <c r="B8" s="131" t="str">
        <f t="shared" si="0"/>
        <v>(4)</v>
      </c>
      <c r="C8" s="75" t="s">
        <v>206</v>
      </c>
      <c r="D8" s="75" t="s">
        <v>98</v>
      </c>
      <c r="E8" s="91">
        <f>SUM(E5:E7)</f>
        <v>0</v>
      </c>
      <c r="F8" s="130" t="s">
        <v>215</v>
      </c>
    </row>
    <row r="9" spans="1:8" ht="30" customHeight="1" x14ac:dyDescent="0.25">
      <c r="A9" s="93">
        <f t="shared" si="1"/>
        <v>5</v>
      </c>
      <c r="B9" s="89" t="str">
        <f>_xlfn.CONCAT("(",A9,")")</f>
        <v>(5)</v>
      </c>
      <c r="C9" s="41" t="s">
        <v>100</v>
      </c>
      <c r="D9" s="41" t="s">
        <v>45</v>
      </c>
      <c r="E9" s="40">
        <v>1.3</v>
      </c>
      <c r="F9" s="41" t="s">
        <v>28</v>
      </c>
    </row>
    <row r="10" spans="1:8" ht="30" customHeight="1" x14ac:dyDescent="0.25">
      <c r="A10" s="93">
        <f t="shared" si="1"/>
        <v>6</v>
      </c>
      <c r="B10" s="89" t="str">
        <f t="shared" ref="B10:B14" si="2">_xlfn.CONCAT("(",A10,")")</f>
        <v>(6)</v>
      </c>
      <c r="C10" s="41" t="s">
        <v>207</v>
      </c>
      <c r="D10" s="41" t="s">
        <v>48</v>
      </c>
      <c r="E10" s="88">
        <f>E8/E9</f>
        <v>0</v>
      </c>
      <c r="F10" s="110" t="s">
        <v>213</v>
      </c>
    </row>
    <row r="11" spans="1:8" ht="30" customHeight="1" x14ac:dyDescent="0.25">
      <c r="A11" s="93">
        <f t="shared" si="1"/>
        <v>7</v>
      </c>
      <c r="B11" s="89" t="str">
        <f t="shared" si="2"/>
        <v>(7)</v>
      </c>
      <c r="C11" s="41" t="s">
        <v>75</v>
      </c>
      <c r="D11" s="41" t="s">
        <v>54</v>
      </c>
      <c r="E11" s="42">
        <v>127</v>
      </c>
      <c r="F11" s="41" t="s">
        <v>28</v>
      </c>
    </row>
    <row r="12" spans="1:8" s="106" customFormat="1" ht="30" customHeight="1" x14ac:dyDescent="0.25">
      <c r="A12" s="133">
        <f t="shared" si="1"/>
        <v>8</v>
      </c>
      <c r="B12" s="131" t="str">
        <f t="shared" si="2"/>
        <v>(8)</v>
      </c>
      <c r="C12" s="75" t="s">
        <v>1</v>
      </c>
      <c r="D12" s="75" t="s">
        <v>2</v>
      </c>
      <c r="E12" s="134">
        <f>E10*E11/10^6</f>
        <v>0</v>
      </c>
      <c r="F12" s="130" t="s">
        <v>214</v>
      </c>
    </row>
    <row r="13" spans="1:8" ht="30" customHeight="1" x14ac:dyDescent="0.25">
      <c r="A13" s="93">
        <f t="shared" si="1"/>
        <v>9</v>
      </c>
      <c r="B13" s="89" t="str">
        <f t="shared" si="2"/>
        <v>(9)</v>
      </c>
      <c r="C13" s="41" t="s">
        <v>324</v>
      </c>
      <c r="D13" s="41" t="s">
        <v>6</v>
      </c>
      <c r="E13" s="50"/>
      <c r="F13" s="37" t="s">
        <v>25</v>
      </c>
    </row>
    <row r="14" spans="1:8" s="106" customFormat="1" ht="30" customHeight="1" x14ac:dyDescent="0.25">
      <c r="A14" s="133">
        <f t="shared" si="1"/>
        <v>10</v>
      </c>
      <c r="B14" s="131" t="str">
        <f t="shared" si="2"/>
        <v>(10)</v>
      </c>
      <c r="C14" s="75" t="s">
        <v>104</v>
      </c>
      <c r="D14" s="75" t="s">
        <v>7</v>
      </c>
      <c r="E14" s="92" t="e">
        <f>E12/E13</f>
        <v>#DIV/0!</v>
      </c>
      <c r="F14" s="130" t="s">
        <v>102</v>
      </c>
    </row>
    <row r="15" spans="1:8" s="106" customFormat="1" ht="20.100000000000001" customHeight="1" x14ac:dyDescent="0.25">
      <c r="A15" s="111"/>
      <c r="B15" s="112"/>
      <c r="C15" s="132"/>
      <c r="D15" s="132"/>
      <c r="E15" s="132"/>
      <c r="F15" s="132"/>
      <c r="G15" s="59"/>
      <c r="H15" s="59"/>
    </row>
    <row r="16" spans="1:8" ht="20.100000000000001" customHeight="1" x14ac:dyDescent="0.25">
      <c r="A16" s="114"/>
      <c r="B16" s="78"/>
      <c r="C16" s="115" t="s">
        <v>26</v>
      </c>
      <c r="D16" s="116"/>
      <c r="E16" s="79"/>
      <c r="F16" s="78"/>
    </row>
    <row r="17" spans="1:6" ht="20.100000000000001" customHeight="1" x14ac:dyDescent="0.25">
      <c r="A17" s="114"/>
      <c r="B17" s="78"/>
      <c r="C17" s="117" t="s">
        <v>25</v>
      </c>
      <c r="D17" s="118"/>
      <c r="E17" s="79"/>
      <c r="F17" s="78"/>
    </row>
    <row r="18" spans="1:6" ht="20.100000000000001" customHeight="1" x14ac:dyDescent="0.25">
      <c r="A18" s="114"/>
      <c r="B18" s="78"/>
      <c r="C18" s="119" t="s">
        <v>27</v>
      </c>
      <c r="D18" s="120"/>
      <c r="E18" s="79"/>
      <c r="F18" s="78"/>
    </row>
    <row r="19" spans="1:6" ht="20.100000000000001" customHeight="1" x14ac:dyDescent="0.25">
      <c r="A19" s="114"/>
      <c r="B19" s="78"/>
      <c r="C19" s="121" t="s">
        <v>28</v>
      </c>
      <c r="D19" s="122"/>
      <c r="E19" s="79"/>
      <c r="F19" s="78"/>
    </row>
    <row r="20" spans="1:6" ht="20.100000000000001" customHeight="1" x14ac:dyDescent="0.25">
      <c r="A20" s="114"/>
      <c r="B20" s="78"/>
      <c r="C20" s="123" t="s">
        <v>29</v>
      </c>
      <c r="D20" s="124"/>
      <c r="E20" s="79"/>
      <c r="F20" s="78"/>
    </row>
    <row r="21" spans="1:6" ht="20.100000000000001" customHeight="1" x14ac:dyDescent="0.25">
      <c r="A21" s="114"/>
      <c r="B21" s="78"/>
      <c r="C21" s="125" t="s">
        <v>30</v>
      </c>
      <c r="D21" s="126"/>
      <c r="E21" s="79"/>
      <c r="F21" s="78"/>
    </row>
  </sheetData>
  <sheetProtection algorithmName="SHA-512" hashValue="CbUvZKs1rYtuvPn9KdS8MI3/qtBfcHP75ARZj6lfjM2gcap4ZU+YHlKB84KnmrkwxV1uEDtpYJD727Z9ufHLMA==" saltValue="mUoDJxtZUUXNhwKBMNEpCA==" spinCount="100000" sheet="1"/>
  <mergeCells count="2">
    <mergeCell ref="C2:D2"/>
    <mergeCell ref="B4:F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J14"/>
  <sheetViews>
    <sheetView workbookViewId="0">
      <selection activeCell="D6" sqref="D6:F6"/>
    </sheetView>
  </sheetViews>
  <sheetFormatPr baseColWidth="10" defaultColWidth="11" defaultRowHeight="13.8" x14ac:dyDescent="0.25"/>
  <cols>
    <col min="1" max="1" width="11" style="59"/>
    <col min="2" max="2" width="5.09765625" style="59" bestFit="1" customWidth="1"/>
    <col min="3" max="3" width="16.09765625" style="59" bestFit="1" customWidth="1"/>
    <col min="4" max="4" width="11.59765625" style="59" customWidth="1"/>
    <col min="5" max="6" width="11.59765625" style="127" customWidth="1"/>
    <col min="7" max="7" width="17.09765625" style="127" bestFit="1" customWidth="1"/>
    <col min="8" max="8" width="11.59765625" style="127" customWidth="1"/>
    <col min="9" max="9" width="10.19921875" style="127" bestFit="1" customWidth="1"/>
    <col min="10" max="10" width="21" style="59" bestFit="1" customWidth="1"/>
    <col min="11" max="16384" width="11" style="59"/>
  </cols>
  <sheetData>
    <row r="2" spans="1:10" ht="30" customHeight="1" x14ac:dyDescent="0.25">
      <c r="B2" s="94"/>
      <c r="C2" s="194" t="s">
        <v>125</v>
      </c>
      <c r="D2" s="187"/>
      <c r="E2" s="195"/>
      <c r="F2" s="195"/>
      <c r="G2" s="195"/>
      <c r="H2" s="195"/>
      <c r="I2" s="195"/>
      <c r="J2" s="196"/>
    </row>
    <row r="3" spans="1:10" ht="30" customHeight="1" x14ac:dyDescent="0.25">
      <c r="B3" s="64"/>
      <c r="C3" s="135" t="s">
        <v>119</v>
      </c>
      <c r="D3" s="135" t="s">
        <v>120</v>
      </c>
      <c r="E3" s="136" t="s">
        <v>122</v>
      </c>
      <c r="F3" s="135" t="s">
        <v>121</v>
      </c>
      <c r="G3" s="135" t="s">
        <v>123</v>
      </c>
      <c r="H3" s="135" t="s">
        <v>124</v>
      </c>
      <c r="I3" s="135" t="s">
        <v>191</v>
      </c>
      <c r="J3" s="135" t="s">
        <v>221</v>
      </c>
    </row>
    <row r="4" spans="1:10" ht="30" customHeight="1" x14ac:dyDescent="0.25">
      <c r="B4" s="67" t="s">
        <v>8</v>
      </c>
      <c r="C4" s="137" t="s">
        <v>220</v>
      </c>
      <c r="D4" s="69" t="s">
        <v>114</v>
      </c>
      <c r="E4" s="69" t="s">
        <v>115</v>
      </c>
      <c r="F4" s="73" t="s">
        <v>116</v>
      </c>
      <c r="G4" s="138" t="s">
        <v>3</v>
      </c>
      <c r="H4" s="138" t="s">
        <v>117</v>
      </c>
      <c r="I4" s="139" t="s">
        <v>222</v>
      </c>
      <c r="J4" s="138" t="s">
        <v>118</v>
      </c>
    </row>
    <row r="5" spans="1:10" ht="30" customHeight="1" x14ac:dyDescent="0.25">
      <c r="A5" s="59">
        <v>1</v>
      </c>
      <c r="B5" s="89" t="str">
        <f>_xlfn.CONCAT("(",A5,")")</f>
        <v>(1)</v>
      </c>
      <c r="C5" s="140">
        <v>1</v>
      </c>
      <c r="D5" s="36"/>
      <c r="E5" s="37"/>
      <c r="F5" s="37"/>
      <c r="G5" s="88">
        <f>D5+E5+F5</f>
        <v>0</v>
      </c>
      <c r="H5" s="41">
        <v>1</v>
      </c>
      <c r="I5" s="37">
        <v>0</v>
      </c>
      <c r="J5" s="88">
        <f>G5*H5*(1-I5)</f>
        <v>0</v>
      </c>
    </row>
    <row r="6" spans="1:10" ht="30" customHeight="1" x14ac:dyDescent="0.25">
      <c r="A6" s="93">
        <f>A5+1</f>
        <v>2</v>
      </c>
      <c r="B6" s="89" t="str">
        <f t="shared" ref="B6:B7" si="0">_xlfn.CONCAT("(",A6,")")</f>
        <v>(2)</v>
      </c>
      <c r="C6" s="140">
        <v>2</v>
      </c>
      <c r="D6" s="37"/>
      <c r="E6" s="37"/>
      <c r="F6" s="37"/>
      <c r="G6" s="88">
        <f>D6+E6+F6</f>
        <v>0</v>
      </c>
      <c r="H6" s="41">
        <v>0.25</v>
      </c>
      <c r="I6" s="37">
        <v>0</v>
      </c>
      <c r="J6" s="88">
        <f>G6*H6*(1-I6)</f>
        <v>0</v>
      </c>
    </row>
    <row r="7" spans="1:10" ht="30" customHeight="1" x14ac:dyDescent="0.25">
      <c r="A7" s="93">
        <f t="shared" ref="A7" si="1">A6+1</f>
        <v>3</v>
      </c>
      <c r="B7" s="89" t="str">
        <f t="shared" si="0"/>
        <v>(3)</v>
      </c>
      <c r="C7" s="141" t="s">
        <v>3</v>
      </c>
      <c r="D7" s="91">
        <f>SUM(D5:D6)</f>
        <v>0</v>
      </c>
      <c r="E7" s="91">
        <f t="shared" ref="E7:F7" si="2">SUM(E5:E6)</f>
        <v>0</v>
      </c>
      <c r="F7" s="91">
        <f t="shared" si="2"/>
        <v>0</v>
      </c>
      <c r="G7" s="91">
        <f>D7+E7+F7</f>
        <v>0</v>
      </c>
      <c r="H7" s="76"/>
      <c r="I7" s="76"/>
      <c r="J7" s="91">
        <f>SUM(J5:J6)</f>
        <v>0</v>
      </c>
    </row>
    <row r="8" spans="1:10" ht="20.100000000000001" customHeight="1" x14ac:dyDescent="0.25">
      <c r="B8" s="112"/>
      <c r="C8" s="112"/>
      <c r="D8" s="112"/>
      <c r="E8" s="113"/>
      <c r="F8" s="113"/>
      <c r="G8" s="113"/>
      <c r="H8" s="113"/>
      <c r="I8" s="113"/>
      <c r="J8" s="112"/>
    </row>
    <row r="9" spans="1:10" ht="20.100000000000001" customHeight="1" x14ac:dyDescent="0.25">
      <c r="A9" s="114"/>
      <c r="B9" s="78"/>
      <c r="C9" s="115" t="s">
        <v>26</v>
      </c>
      <c r="D9" s="116"/>
      <c r="E9" s="79"/>
      <c r="F9" s="79"/>
      <c r="G9" s="79"/>
      <c r="H9" s="79"/>
      <c r="I9" s="79"/>
      <c r="J9" s="78"/>
    </row>
    <row r="10" spans="1:10" ht="20.100000000000001" customHeight="1" x14ac:dyDescent="0.25">
      <c r="A10" s="114"/>
      <c r="B10" s="78"/>
      <c r="C10" s="117" t="s">
        <v>25</v>
      </c>
      <c r="D10" s="118"/>
      <c r="E10" s="79"/>
      <c r="F10" s="79"/>
      <c r="G10" s="79"/>
      <c r="H10" s="79"/>
      <c r="I10" s="79"/>
      <c r="J10" s="78"/>
    </row>
    <row r="11" spans="1:10" ht="20.100000000000001" customHeight="1" x14ac:dyDescent="0.25">
      <c r="A11" s="114"/>
      <c r="B11" s="78"/>
      <c r="C11" s="119" t="s">
        <v>27</v>
      </c>
      <c r="D11" s="120"/>
      <c r="E11" s="79"/>
      <c r="F11" s="79"/>
      <c r="G11" s="79"/>
      <c r="H11" s="79"/>
      <c r="I11" s="79"/>
      <c r="J11" s="78"/>
    </row>
    <row r="12" spans="1:10" ht="20.100000000000001" customHeight="1" x14ac:dyDescent="0.25">
      <c r="A12" s="114"/>
      <c r="B12" s="78"/>
      <c r="C12" s="121" t="s">
        <v>28</v>
      </c>
      <c r="D12" s="122"/>
      <c r="E12" s="79"/>
      <c r="F12" s="79"/>
      <c r="G12" s="79"/>
      <c r="H12" s="79"/>
      <c r="I12" s="79"/>
      <c r="J12" s="78"/>
    </row>
    <row r="13" spans="1:10" ht="20.100000000000001" customHeight="1" x14ac:dyDescent="0.25">
      <c r="A13" s="114"/>
      <c r="B13" s="78"/>
      <c r="C13" s="123" t="s">
        <v>29</v>
      </c>
      <c r="D13" s="124"/>
      <c r="E13" s="79"/>
      <c r="F13" s="79"/>
      <c r="G13" s="79"/>
      <c r="H13" s="79"/>
      <c r="I13" s="79"/>
      <c r="J13" s="78"/>
    </row>
    <row r="14" spans="1:10" ht="20.100000000000001" customHeight="1" x14ac:dyDescent="0.25">
      <c r="A14" s="114"/>
      <c r="B14" s="78"/>
      <c r="C14" s="125" t="s">
        <v>30</v>
      </c>
      <c r="D14" s="126"/>
      <c r="E14" s="79"/>
      <c r="F14" s="79"/>
      <c r="G14" s="79"/>
      <c r="H14" s="79"/>
      <c r="I14" s="79"/>
      <c r="J14" s="78"/>
    </row>
  </sheetData>
  <sheetProtection algorithmName="SHA-512" hashValue="zaa8Jniiica+M+jcgFLINHTM+Mwt2/P+Qv3ID/PKy7/5aIgXPAeVCHlB2GgGUAbIEwTny5xaawqM+5xVxJfK2A==" saltValue="ACF/PZllQmg4YMZSyjmZbA==" spinCount="100000" sheet="1"/>
  <mergeCells count="1">
    <mergeCell ref="C2:J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G50"/>
  <sheetViews>
    <sheetView workbookViewId="0">
      <selection activeCell="C42" sqref="C42"/>
    </sheetView>
  </sheetViews>
  <sheetFormatPr baseColWidth="10" defaultRowHeight="13.8" x14ac:dyDescent="0.25"/>
  <cols>
    <col min="2" max="2" width="5.09765625" bestFit="1" customWidth="1"/>
    <col min="3" max="3" width="42.3984375" bestFit="1" customWidth="1"/>
    <col min="4" max="4" width="20.5" bestFit="1" customWidth="1"/>
    <col min="5" max="5" width="14" style="20" bestFit="1" customWidth="1"/>
    <col min="6" max="6" width="43" customWidth="1"/>
  </cols>
  <sheetData>
    <row r="2" spans="1:7" ht="30" customHeight="1" x14ac:dyDescent="0.25">
      <c r="A2" s="59"/>
      <c r="B2" s="94"/>
      <c r="C2" s="187" t="s">
        <v>113</v>
      </c>
      <c r="D2" s="187"/>
      <c r="E2" s="195"/>
      <c r="F2" s="196"/>
      <c r="G2" s="59"/>
    </row>
    <row r="3" spans="1:7" ht="30" customHeight="1" x14ac:dyDescent="0.25">
      <c r="A3" s="59"/>
      <c r="B3" s="64" t="s">
        <v>8</v>
      </c>
      <c r="C3" s="97" t="s">
        <v>4</v>
      </c>
      <c r="D3" s="65" t="s">
        <v>5</v>
      </c>
      <c r="E3" s="98" t="s">
        <v>31</v>
      </c>
      <c r="F3" s="99" t="s">
        <v>32</v>
      </c>
      <c r="G3" s="59"/>
    </row>
    <row r="4" spans="1:7" ht="30" customHeight="1" x14ac:dyDescent="0.25">
      <c r="A4" s="59"/>
      <c r="B4" s="191" t="s">
        <v>126</v>
      </c>
      <c r="C4" s="192"/>
      <c r="D4" s="192"/>
      <c r="E4" s="192"/>
      <c r="F4" s="193"/>
      <c r="G4" s="59"/>
    </row>
    <row r="5" spans="1:7" ht="30" customHeight="1" x14ac:dyDescent="0.25">
      <c r="A5" s="59">
        <v>1</v>
      </c>
      <c r="B5" s="89" t="str">
        <f>_xlfn.CONCAT("(",A5,")")</f>
        <v>(1)</v>
      </c>
      <c r="C5" s="142" t="s">
        <v>118</v>
      </c>
      <c r="D5" s="41" t="s">
        <v>147</v>
      </c>
      <c r="E5" s="36"/>
      <c r="F5" s="51" t="s">
        <v>219</v>
      </c>
      <c r="G5" s="59"/>
    </row>
    <row r="6" spans="1:7" ht="30" customHeight="1" x14ac:dyDescent="0.25">
      <c r="A6" s="93">
        <f>A5+1</f>
        <v>2</v>
      </c>
      <c r="B6" s="89" t="str">
        <f t="shared" ref="B6:B21" si="0">_xlfn.CONCAT("(",A6,")")</f>
        <v>(2)</v>
      </c>
      <c r="C6" s="142" t="s">
        <v>127</v>
      </c>
      <c r="D6" s="41" t="s">
        <v>148</v>
      </c>
      <c r="E6" s="45"/>
      <c r="F6" s="37" t="s">
        <v>243</v>
      </c>
      <c r="G6" s="59"/>
    </row>
    <row r="7" spans="1:7" ht="30" customHeight="1" x14ac:dyDescent="0.25">
      <c r="A7" s="93">
        <f t="shared" ref="A7:A21" si="1">A6+1</f>
        <v>3</v>
      </c>
      <c r="B7" s="89" t="str">
        <f t="shared" si="0"/>
        <v>(3)</v>
      </c>
      <c r="C7" s="142" t="s">
        <v>190</v>
      </c>
      <c r="D7" s="143" t="s">
        <v>0</v>
      </c>
      <c r="E7" s="52"/>
      <c r="F7" s="37" t="s">
        <v>247</v>
      </c>
      <c r="G7" s="59"/>
    </row>
    <row r="8" spans="1:7" ht="30" customHeight="1" x14ac:dyDescent="0.25">
      <c r="A8" s="93">
        <f t="shared" si="1"/>
        <v>4</v>
      </c>
      <c r="B8" s="89" t="str">
        <f t="shared" si="0"/>
        <v>(4)</v>
      </c>
      <c r="C8" s="142" t="s">
        <v>128</v>
      </c>
      <c r="D8" s="41" t="s">
        <v>188</v>
      </c>
      <c r="E8" s="88">
        <f>E5*E6*(1-E7)</f>
        <v>0</v>
      </c>
      <c r="F8" s="110" t="s">
        <v>223</v>
      </c>
      <c r="G8" s="59"/>
    </row>
    <row r="9" spans="1:7" ht="30" customHeight="1" x14ac:dyDescent="0.25">
      <c r="A9" s="93">
        <f t="shared" si="1"/>
        <v>5</v>
      </c>
      <c r="B9" s="89" t="str">
        <f t="shared" si="0"/>
        <v>(5)</v>
      </c>
      <c r="C9" s="142" t="s">
        <v>129</v>
      </c>
      <c r="D9" s="41" t="s">
        <v>53</v>
      </c>
      <c r="E9" s="45"/>
      <c r="F9" s="37" t="s">
        <v>25</v>
      </c>
      <c r="G9" s="59"/>
    </row>
    <row r="10" spans="1:7" ht="30" customHeight="1" x14ac:dyDescent="0.25">
      <c r="A10" s="93">
        <f t="shared" si="1"/>
        <v>6</v>
      </c>
      <c r="B10" s="89" t="str">
        <f t="shared" si="0"/>
        <v>(6)</v>
      </c>
      <c r="C10" s="103" t="s">
        <v>265</v>
      </c>
      <c r="D10" s="41" t="s">
        <v>187</v>
      </c>
      <c r="E10" s="48">
        <v>300</v>
      </c>
      <c r="F10" s="41" t="s">
        <v>28</v>
      </c>
      <c r="G10" s="59"/>
    </row>
    <row r="11" spans="1:7" ht="30" customHeight="1" x14ac:dyDescent="0.25">
      <c r="A11" s="93">
        <f t="shared" si="1"/>
        <v>7</v>
      </c>
      <c r="B11" s="89" t="str">
        <f t="shared" si="0"/>
        <v>(7)</v>
      </c>
      <c r="C11" s="142" t="s">
        <v>130</v>
      </c>
      <c r="D11" s="41" t="s">
        <v>98</v>
      </c>
      <c r="E11" s="88">
        <f>E8*E9*E10</f>
        <v>0</v>
      </c>
      <c r="F11" s="110" t="s">
        <v>224</v>
      </c>
      <c r="G11" s="59"/>
    </row>
    <row r="12" spans="1:7" ht="30" customHeight="1" x14ac:dyDescent="0.25">
      <c r="A12" s="59"/>
      <c r="B12" s="191" t="s">
        <v>136</v>
      </c>
      <c r="C12" s="192"/>
      <c r="D12" s="192"/>
      <c r="E12" s="192"/>
      <c r="F12" s="193"/>
      <c r="G12" s="59"/>
    </row>
    <row r="13" spans="1:7" ht="30" customHeight="1" x14ac:dyDescent="0.25">
      <c r="A13" s="93">
        <f>A11+1</f>
        <v>8</v>
      </c>
      <c r="B13" s="89" t="str">
        <f>_xlfn.CONCAT("(",A13,")")</f>
        <v>(8)</v>
      </c>
      <c r="C13" s="41" t="s">
        <v>131</v>
      </c>
      <c r="D13" s="41" t="s">
        <v>188</v>
      </c>
      <c r="E13" s="36"/>
      <c r="F13" s="37" t="s">
        <v>25</v>
      </c>
      <c r="G13" s="59"/>
    </row>
    <row r="14" spans="1:7" ht="30" customHeight="1" x14ac:dyDescent="0.25">
      <c r="A14" s="93">
        <f t="shared" si="1"/>
        <v>9</v>
      </c>
      <c r="B14" s="89" t="str">
        <f t="shared" ref="B14:B18" si="2">_xlfn.CONCAT("(",A14,")")</f>
        <v>(9)</v>
      </c>
      <c r="C14" s="41" t="s">
        <v>52</v>
      </c>
      <c r="D14" s="41" t="s">
        <v>53</v>
      </c>
      <c r="E14" s="36"/>
      <c r="F14" s="37" t="s">
        <v>25</v>
      </c>
      <c r="G14" s="59"/>
    </row>
    <row r="15" spans="1:7" ht="30" customHeight="1" x14ac:dyDescent="0.25">
      <c r="A15" s="93">
        <f t="shared" si="1"/>
        <v>10</v>
      </c>
      <c r="B15" s="89" t="str">
        <f t="shared" si="2"/>
        <v>(10)</v>
      </c>
      <c r="C15" s="41" t="s">
        <v>132</v>
      </c>
      <c r="D15" s="41" t="s">
        <v>186</v>
      </c>
      <c r="E15" s="88">
        <f>E13*E14</f>
        <v>0</v>
      </c>
      <c r="F15" s="110" t="s">
        <v>73</v>
      </c>
      <c r="G15" s="59"/>
    </row>
    <row r="16" spans="1:7" s="4" customFormat="1" ht="30" customHeight="1" x14ac:dyDescent="0.25">
      <c r="A16" s="93">
        <f t="shared" si="1"/>
        <v>11</v>
      </c>
      <c r="B16" s="89" t="str">
        <f t="shared" si="2"/>
        <v>(11)</v>
      </c>
      <c r="C16" s="41" t="s">
        <v>133</v>
      </c>
      <c r="D16" s="41" t="s">
        <v>159</v>
      </c>
      <c r="E16" s="36"/>
      <c r="F16" s="37" t="s">
        <v>25</v>
      </c>
      <c r="G16" s="106"/>
    </row>
    <row r="17" spans="1:7" ht="30" customHeight="1" x14ac:dyDescent="0.25">
      <c r="A17" s="93">
        <f t="shared" si="1"/>
        <v>12</v>
      </c>
      <c r="B17" s="89" t="str">
        <f t="shared" si="2"/>
        <v>(12)</v>
      </c>
      <c r="C17" s="41" t="s">
        <v>134</v>
      </c>
      <c r="D17" s="41" t="s">
        <v>159</v>
      </c>
      <c r="E17" s="53">
        <v>1.2</v>
      </c>
      <c r="F17" s="41" t="s">
        <v>242</v>
      </c>
      <c r="G17" s="59"/>
    </row>
    <row r="18" spans="1:7" ht="30" customHeight="1" x14ac:dyDescent="0.25">
      <c r="A18" s="93">
        <f t="shared" si="1"/>
        <v>13</v>
      </c>
      <c r="B18" s="89" t="str">
        <f t="shared" si="2"/>
        <v>(13)</v>
      </c>
      <c r="C18" s="41" t="s">
        <v>152</v>
      </c>
      <c r="D18" s="41" t="s">
        <v>0</v>
      </c>
      <c r="E18" s="53">
        <v>-0.8</v>
      </c>
      <c r="F18" s="41" t="s">
        <v>28</v>
      </c>
      <c r="G18" s="59"/>
    </row>
    <row r="19" spans="1:7" ht="30" customHeight="1" x14ac:dyDescent="0.25">
      <c r="A19" s="93">
        <f t="shared" si="1"/>
        <v>14</v>
      </c>
      <c r="B19" s="89" t="str">
        <f t="shared" si="0"/>
        <v>(14)</v>
      </c>
      <c r="C19" s="41" t="s">
        <v>135</v>
      </c>
      <c r="D19" s="41" t="s">
        <v>0</v>
      </c>
      <c r="E19" s="152" t="e">
        <f>ROUND(E17/E16*E18,3)</f>
        <v>#DIV/0!</v>
      </c>
      <c r="F19" s="110" t="s">
        <v>225</v>
      </c>
      <c r="G19" s="59"/>
    </row>
    <row r="20" spans="1:7" ht="30" customHeight="1" x14ac:dyDescent="0.25">
      <c r="A20" s="93">
        <f t="shared" si="1"/>
        <v>15</v>
      </c>
      <c r="B20" s="89" t="str">
        <f t="shared" si="0"/>
        <v>(15)</v>
      </c>
      <c r="C20" s="103" t="s">
        <v>265</v>
      </c>
      <c r="D20" s="41" t="s">
        <v>187</v>
      </c>
      <c r="E20" s="48">
        <v>300</v>
      </c>
      <c r="F20" s="41" t="s">
        <v>28</v>
      </c>
      <c r="G20" s="59"/>
    </row>
    <row r="21" spans="1:7" ht="30" customHeight="1" x14ac:dyDescent="0.25">
      <c r="A21" s="93">
        <f t="shared" si="1"/>
        <v>16</v>
      </c>
      <c r="B21" s="89" t="str">
        <f t="shared" si="0"/>
        <v>(16)</v>
      </c>
      <c r="C21" s="41" t="s">
        <v>130</v>
      </c>
      <c r="D21" s="41" t="s">
        <v>98</v>
      </c>
      <c r="E21" s="88" t="e">
        <f>E15*E19*E20</f>
        <v>#DIV/0!</v>
      </c>
      <c r="F21" s="110" t="s">
        <v>226</v>
      </c>
      <c r="G21" s="59"/>
    </row>
    <row r="22" spans="1:7" ht="30" customHeight="1" x14ac:dyDescent="0.25">
      <c r="A22" s="59"/>
      <c r="B22" s="191" t="s">
        <v>138</v>
      </c>
      <c r="C22" s="192"/>
      <c r="D22" s="192"/>
      <c r="E22" s="192"/>
      <c r="F22" s="193"/>
      <c r="G22" s="59"/>
    </row>
    <row r="23" spans="1:7" ht="30" customHeight="1" x14ac:dyDescent="0.25">
      <c r="A23" s="93">
        <f>A21+1</f>
        <v>17</v>
      </c>
      <c r="B23" s="89" t="str">
        <f>_xlfn.CONCAT("(",A23,")")</f>
        <v>(17)</v>
      </c>
      <c r="C23" s="142" t="s">
        <v>137</v>
      </c>
      <c r="D23" s="41" t="s">
        <v>98</v>
      </c>
      <c r="E23" s="88" t="e">
        <f>E11+E21</f>
        <v>#DIV/0!</v>
      </c>
      <c r="F23" s="144" t="s">
        <v>227</v>
      </c>
      <c r="G23" s="59"/>
    </row>
    <row r="24" spans="1:7" ht="30" customHeight="1" x14ac:dyDescent="0.25">
      <c r="A24" s="93">
        <f>A23+1</f>
        <v>18</v>
      </c>
      <c r="B24" s="89" t="str">
        <f t="shared" ref="B24:B27" si="3">_xlfn.CONCAT("(",A24,")")</f>
        <v>(18)</v>
      </c>
      <c r="C24" s="41" t="s">
        <v>100</v>
      </c>
      <c r="D24" s="41" t="s">
        <v>45</v>
      </c>
      <c r="E24" s="40">
        <v>1.3</v>
      </c>
      <c r="F24" s="41" t="s">
        <v>28</v>
      </c>
      <c r="G24" s="59"/>
    </row>
    <row r="25" spans="1:7" ht="30" customHeight="1" x14ac:dyDescent="0.25">
      <c r="A25" s="93">
        <f t="shared" ref="A25:A27" si="4">A24+1</f>
        <v>19</v>
      </c>
      <c r="B25" s="89" t="str">
        <f t="shared" si="3"/>
        <v>(19)</v>
      </c>
      <c r="C25" s="41" t="s">
        <v>139</v>
      </c>
      <c r="D25" s="41" t="s">
        <v>48</v>
      </c>
      <c r="E25" s="88" t="e">
        <f>E23/E24</f>
        <v>#DIV/0!</v>
      </c>
      <c r="F25" s="110" t="s">
        <v>228</v>
      </c>
      <c r="G25" s="59"/>
    </row>
    <row r="26" spans="1:7" ht="30" customHeight="1" x14ac:dyDescent="0.25">
      <c r="A26" s="93">
        <f t="shared" si="4"/>
        <v>20</v>
      </c>
      <c r="B26" s="89" t="str">
        <f t="shared" si="3"/>
        <v>(20)</v>
      </c>
      <c r="C26" s="41" t="s">
        <v>140</v>
      </c>
      <c r="D26" s="41" t="s">
        <v>62</v>
      </c>
      <c r="E26" s="42">
        <v>127</v>
      </c>
      <c r="F26" s="41" t="s">
        <v>28</v>
      </c>
      <c r="G26" s="59"/>
    </row>
    <row r="27" spans="1:7" ht="30" customHeight="1" x14ac:dyDescent="0.25">
      <c r="A27" s="93">
        <f t="shared" si="4"/>
        <v>21</v>
      </c>
      <c r="B27" s="89" t="str">
        <f t="shared" si="3"/>
        <v>(21)</v>
      </c>
      <c r="C27" s="41" t="s">
        <v>239</v>
      </c>
      <c r="D27" s="41" t="s">
        <v>61</v>
      </c>
      <c r="E27" s="90" t="e">
        <f>E25*E26/10^6</f>
        <v>#DIV/0!</v>
      </c>
      <c r="F27" s="110" t="s">
        <v>229</v>
      </c>
      <c r="G27" s="59"/>
    </row>
    <row r="28" spans="1:7" ht="30" customHeight="1" x14ac:dyDescent="0.25">
      <c r="A28" s="59"/>
      <c r="B28" s="191" t="s">
        <v>141</v>
      </c>
      <c r="C28" s="192"/>
      <c r="D28" s="192"/>
      <c r="E28" s="192"/>
      <c r="F28" s="193"/>
      <c r="G28" s="59"/>
    </row>
    <row r="29" spans="1:7" ht="30" customHeight="1" x14ac:dyDescent="0.25">
      <c r="A29" s="93">
        <f>A27+1</f>
        <v>22</v>
      </c>
      <c r="B29" s="89" t="str">
        <f>_xlfn.CONCAT("(",A29,")")</f>
        <v>(22)</v>
      </c>
      <c r="C29" s="142" t="s">
        <v>142</v>
      </c>
      <c r="D29" s="41" t="s">
        <v>189</v>
      </c>
      <c r="E29" s="36"/>
      <c r="F29" s="51" t="s">
        <v>25</v>
      </c>
      <c r="G29" s="59"/>
    </row>
    <row r="30" spans="1:7" ht="30" customHeight="1" x14ac:dyDescent="0.25">
      <c r="A30" s="93">
        <f>A29+1</f>
        <v>23</v>
      </c>
      <c r="B30" s="89" t="str">
        <f t="shared" ref="B30:B39" si="5">_xlfn.CONCAT("(",A30,")")</f>
        <v>(23)</v>
      </c>
      <c r="C30" s="100" t="s">
        <v>232</v>
      </c>
      <c r="D30" s="41" t="s">
        <v>187</v>
      </c>
      <c r="E30" s="48">
        <v>350</v>
      </c>
      <c r="F30" s="41" t="s">
        <v>28</v>
      </c>
      <c r="G30" s="59"/>
    </row>
    <row r="31" spans="1:7" ht="30" customHeight="1" x14ac:dyDescent="0.25">
      <c r="A31" s="93">
        <f t="shared" ref="A31:A32" si="6">A30+1</f>
        <v>24</v>
      </c>
      <c r="B31" s="89" t="str">
        <f t="shared" si="5"/>
        <v>(24)</v>
      </c>
      <c r="C31" s="41" t="s">
        <v>143</v>
      </c>
      <c r="D31" s="41" t="s">
        <v>144</v>
      </c>
      <c r="E31" s="88">
        <f>E29*E30</f>
        <v>0</v>
      </c>
      <c r="F31" s="110" t="s">
        <v>230</v>
      </c>
      <c r="G31" s="59"/>
    </row>
    <row r="32" spans="1:7" ht="30" customHeight="1" x14ac:dyDescent="0.25">
      <c r="A32" s="93">
        <f t="shared" si="6"/>
        <v>25</v>
      </c>
      <c r="B32" s="89" t="str">
        <f t="shared" si="5"/>
        <v>(25)</v>
      </c>
      <c r="C32" s="41" t="s">
        <v>145</v>
      </c>
      <c r="D32" s="143" t="s">
        <v>0</v>
      </c>
      <c r="E32" s="56" t="s">
        <v>231</v>
      </c>
      <c r="F32" s="39" t="s">
        <v>248</v>
      </c>
      <c r="G32" s="59"/>
    </row>
    <row r="33" spans="1:7" ht="30" customHeight="1" x14ac:dyDescent="0.25">
      <c r="A33" s="93">
        <f>A32+1</f>
        <v>26</v>
      </c>
      <c r="B33" s="89" t="str">
        <f t="shared" si="5"/>
        <v>(26)</v>
      </c>
      <c r="C33" s="41" t="s">
        <v>249</v>
      </c>
      <c r="D33" s="41" t="s">
        <v>237</v>
      </c>
      <c r="E33" s="56">
        <v>1758</v>
      </c>
      <c r="F33" s="39" t="s">
        <v>266</v>
      </c>
      <c r="G33" s="59"/>
    </row>
    <row r="34" spans="1:7" ht="30" customHeight="1" x14ac:dyDescent="0.25">
      <c r="A34" s="93">
        <f t="shared" ref="A34:A39" si="7">A33+1</f>
        <v>27</v>
      </c>
      <c r="B34" s="153" t="str">
        <f t="shared" si="5"/>
        <v>(27)</v>
      </c>
      <c r="C34" s="145" t="s">
        <v>250</v>
      </c>
      <c r="D34" s="143" t="s">
        <v>0</v>
      </c>
      <c r="E34" s="146"/>
      <c r="F34" s="147" t="s">
        <v>251</v>
      </c>
      <c r="G34" s="59"/>
    </row>
    <row r="35" spans="1:7" ht="30" customHeight="1" x14ac:dyDescent="0.25">
      <c r="A35" s="93">
        <f t="shared" si="7"/>
        <v>28</v>
      </c>
      <c r="B35" s="153" t="str">
        <f t="shared" si="5"/>
        <v>(28)</v>
      </c>
      <c r="C35" s="145" t="s">
        <v>252</v>
      </c>
      <c r="D35" s="148" t="s">
        <v>154</v>
      </c>
      <c r="E35" s="54"/>
      <c r="F35" s="55" t="s">
        <v>253</v>
      </c>
      <c r="G35" s="59"/>
    </row>
    <row r="36" spans="1:7" ht="30" customHeight="1" x14ac:dyDescent="0.25">
      <c r="A36" s="93">
        <f t="shared" si="7"/>
        <v>29</v>
      </c>
      <c r="B36" s="153" t="str">
        <f t="shared" si="5"/>
        <v>(29)</v>
      </c>
      <c r="C36" s="145" t="s">
        <v>254</v>
      </c>
      <c r="D36" s="145" t="s">
        <v>255</v>
      </c>
      <c r="E36" s="149"/>
      <c r="F36" s="147" t="s">
        <v>251</v>
      </c>
      <c r="G36" s="59"/>
    </row>
    <row r="37" spans="1:7" ht="30" customHeight="1" x14ac:dyDescent="0.25">
      <c r="A37" s="93">
        <f t="shared" si="7"/>
        <v>30</v>
      </c>
      <c r="B37" s="153" t="str">
        <f t="shared" si="5"/>
        <v>(30)</v>
      </c>
      <c r="C37" s="145" t="s">
        <v>256</v>
      </c>
      <c r="D37" s="145" t="s">
        <v>257</v>
      </c>
      <c r="E37" s="154">
        <f>E35*E36</f>
        <v>0</v>
      </c>
      <c r="F37" s="147" t="s">
        <v>258</v>
      </c>
      <c r="G37" s="59"/>
    </row>
    <row r="38" spans="1:7" ht="30" customHeight="1" x14ac:dyDescent="0.25">
      <c r="A38" s="93">
        <f t="shared" si="7"/>
        <v>31</v>
      </c>
      <c r="B38" s="89" t="str">
        <f t="shared" si="5"/>
        <v>(31)</v>
      </c>
      <c r="C38" s="41" t="s">
        <v>238</v>
      </c>
      <c r="D38" s="41" t="s">
        <v>237</v>
      </c>
      <c r="E38" s="88">
        <f>IF(E33,E33,E37)</f>
        <v>1758</v>
      </c>
      <c r="F38" s="110" t="s">
        <v>259</v>
      </c>
      <c r="G38" s="66" t="s">
        <v>323</v>
      </c>
    </row>
    <row r="39" spans="1:7" ht="30" customHeight="1" x14ac:dyDescent="0.25">
      <c r="A39" s="93">
        <f t="shared" si="7"/>
        <v>32</v>
      </c>
      <c r="B39" s="89" t="str">
        <f t="shared" si="5"/>
        <v>(32)</v>
      </c>
      <c r="C39" s="41" t="s">
        <v>239</v>
      </c>
      <c r="D39" s="41" t="s">
        <v>61</v>
      </c>
      <c r="E39" s="90">
        <f>-1*E31*E38/1000000</f>
        <v>0</v>
      </c>
      <c r="F39" s="150" t="s">
        <v>317</v>
      </c>
      <c r="G39" s="59"/>
    </row>
    <row r="40" spans="1:7" ht="30" customHeight="1" x14ac:dyDescent="0.25">
      <c r="A40" s="59"/>
      <c r="B40" s="191" t="s">
        <v>146</v>
      </c>
      <c r="C40" s="192"/>
      <c r="D40" s="192"/>
      <c r="E40" s="192"/>
      <c r="F40" s="193"/>
      <c r="G40" s="59"/>
    </row>
    <row r="41" spans="1:7" ht="30" customHeight="1" x14ac:dyDescent="0.25">
      <c r="A41" s="93">
        <f>A39+1</f>
        <v>33</v>
      </c>
      <c r="B41" s="131" t="str">
        <f>_xlfn.CONCAT("(",A41,")")</f>
        <v>(33)</v>
      </c>
      <c r="C41" s="75" t="s">
        <v>240</v>
      </c>
      <c r="D41" s="75" t="s">
        <v>234</v>
      </c>
      <c r="E41" s="92" t="e">
        <f>E27+E39</f>
        <v>#DIV/0!</v>
      </c>
      <c r="F41" s="151" t="s">
        <v>260</v>
      </c>
      <c r="G41" s="59"/>
    </row>
    <row r="42" spans="1:7" ht="30" customHeight="1" x14ac:dyDescent="0.25">
      <c r="A42" s="93">
        <f>A41+1</f>
        <v>34</v>
      </c>
      <c r="B42" s="89" t="str">
        <f t="shared" ref="B42:B43" si="8">_xlfn.CONCAT("(",A42,")")</f>
        <v>(34)</v>
      </c>
      <c r="C42" s="41" t="s">
        <v>324</v>
      </c>
      <c r="D42" s="41" t="s">
        <v>6</v>
      </c>
      <c r="E42" s="45"/>
      <c r="F42" s="37" t="s">
        <v>25</v>
      </c>
      <c r="G42" s="59"/>
    </row>
    <row r="43" spans="1:7" ht="30" customHeight="1" x14ac:dyDescent="0.25">
      <c r="A43" s="93">
        <f>A42+1</f>
        <v>35</v>
      </c>
      <c r="B43" s="131" t="str">
        <f t="shared" si="8"/>
        <v>(35)</v>
      </c>
      <c r="C43" s="75" t="s">
        <v>104</v>
      </c>
      <c r="D43" s="75" t="s">
        <v>233</v>
      </c>
      <c r="E43" s="92" t="e">
        <f>E41/E42</f>
        <v>#DIV/0!</v>
      </c>
      <c r="F43" s="130" t="s">
        <v>261</v>
      </c>
      <c r="G43" s="59"/>
    </row>
    <row r="44" spans="1:7" s="4" customFormat="1" ht="20.100000000000001" customHeight="1" x14ac:dyDescent="0.25">
      <c r="A44" s="5"/>
      <c r="B44" s="6"/>
      <c r="C44" s="197"/>
      <c r="D44" s="197"/>
      <c r="E44" s="197"/>
      <c r="F44" s="197"/>
    </row>
    <row r="45" spans="1:7" ht="20.100000000000001" customHeight="1" x14ac:dyDescent="0.25">
      <c r="A45" s="1"/>
      <c r="B45" s="3"/>
      <c r="C45" s="8" t="s">
        <v>26</v>
      </c>
      <c r="D45" s="2"/>
      <c r="E45" s="9"/>
      <c r="F45" s="3"/>
    </row>
    <row r="46" spans="1:7" ht="20.100000000000001" customHeight="1" x14ac:dyDescent="0.25">
      <c r="A46" s="1"/>
      <c r="B46" s="3"/>
      <c r="C46" s="10" t="s">
        <v>25</v>
      </c>
      <c r="D46" s="11"/>
      <c r="E46" s="9"/>
      <c r="F46" s="3"/>
    </row>
    <row r="47" spans="1:7" ht="20.100000000000001" customHeight="1" x14ac:dyDescent="0.25">
      <c r="A47" s="1"/>
      <c r="B47" s="3"/>
      <c r="C47" s="12" t="s">
        <v>27</v>
      </c>
      <c r="D47" s="13"/>
      <c r="E47" s="9"/>
      <c r="F47" s="3"/>
    </row>
    <row r="48" spans="1:7" ht="20.100000000000001" customHeight="1" x14ac:dyDescent="0.25">
      <c r="A48" s="1"/>
      <c r="B48" s="3"/>
      <c r="C48" s="14" t="s">
        <v>28</v>
      </c>
      <c r="D48" s="15"/>
      <c r="E48" s="9"/>
      <c r="F48" s="3"/>
    </row>
    <row r="49" spans="1:6" ht="20.100000000000001" customHeight="1" x14ac:dyDescent="0.25">
      <c r="A49" s="1"/>
      <c r="B49" s="3"/>
      <c r="C49" s="16" t="s">
        <v>29</v>
      </c>
      <c r="D49" s="17"/>
      <c r="E49" s="9"/>
      <c r="F49" s="3"/>
    </row>
    <row r="50" spans="1:6" ht="20.100000000000001" customHeight="1" x14ac:dyDescent="0.25">
      <c r="A50" s="1"/>
      <c r="B50" s="3"/>
      <c r="C50" s="18" t="s">
        <v>30</v>
      </c>
      <c r="D50" s="19"/>
      <c r="E50" s="9"/>
      <c r="F50" s="3"/>
    </row>
  </sheetData>
  <sheetProtection algorithmName="SHA-512" hashValue="prtVPCpiCV6ITeuXB7YQ6QNgvF8k5cDyBXJrAVNKb/Y+cWDeUlLlNb4GxA2lmxFaGpGHD55DTgAnj9EcDHFqRA==" saltValue="ZvZ2vcSGUmd3G+2dEniQtw==" spinCount="100000" sheet="1"/>
  <mergeCells count="7">
    <mergeCell ref="C44:F44"/>
    <mergeCell ref="C2:F2"/>
    <mergeCell ref="B4:F4"/>
    <mergeCell ref="B12:F12"/>
    <mergeCell ref="B22:F22"/>
    <mergeCell ref="B28:F28"/>
    <mergeCell ref="B40:F4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Bezeichnungen</vt:lpstr>
      <vt:lpstr>2.1_ÖPNV_Beschleunigung</vt:lpstr>
      <vt:lpstr>2.2_ÖPNV_Beschleunigun_2</vt:lpstr>
      <vt:lpstr>2.5_ZOB</vt:lpstr>
      <vt:lpstr>2.6_ZOB</vt:lpstr>
      <vt:lpstr>2.7_ZOB</vt:lpstr>
      <vt:lpstr>2.8_ZOB</vt:lpstr>
      <vt:lpstr>2.13_SPNV_1</vt:lpstr>
      <vt:lpstr>2.16_SPNV_2</vt:lpstr>
      <vt:lpstr>2.24_P+R</vt:lpstr>
      <vt:lpstr>2.26_Radwege</vt:lpstr>
      <vt:lpstr>4.1_KStB</vt:lpstr>
    </vt:vector>
  </TitlesOfParts>
  <Company>Intraplan Consult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Horlemann</dc:creator>
  <cp:lastModifiedBy>Heß, Katharina (VM)</cp:lastModifiedBy>
  <dcterms:created xsi:type="dcterms:W3CDTF">2021-06-09T08:55:48Z</dcterms:created>
  <dcterms:modified xsi:type="dcterms:W3CDTF">2023-01-27T10:12:58Z</dcterms:modified>
</cp:coreProperties>
</file>