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40\Team Einnahmeaufteilung\49€-Ticket\"/>
    </mc:Choice>
  </mc:AlternateContent>
  <xr:revisionPtr revIDLastSave="0" documentId="8_{9CA5E1E1-ADDF-4C58-84C3-C52681F5718E}" xr6:coauthVersionLast="47" xr6:coauthVersionMax="47" xr10:uidLastSave="{00000000-0000-0000-0000-000000000000}"/>
  <bookViews>
    <workbookView xWindow="2685" yWindow="2685" windowWidth="28800" windowHeight="15285" activeTab="1" xr2:uid="{7ED32555-2BA6-45E2-8BAB-9DDF763D5006}"/>
  </bookViews>
  <sheets>
    <sheet name="Zusammenfassung" sheetId="5" r:id="rId1"/>
    <sheet name="Bartarif" sheetId="2" r:id="rId2"/>
    <sheet name="Zeitkarten" sheetId="1" r:id="rId3"/>
    <sheet name="BW-Tarif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5" l="1"/>
  <c r="F21" i="6"/>
  <c r="D10" i="6"/>
  <c r="F10" i="6" s="1"/>
  <c r="D11" i="6"/>
  <c r="F11" i="6" s="1"/>
  <c r="D12" i="6"/>
  <c r="F12" i="6" s="1"/>
  <c r="D13" i="6"/>
  <c r="F13" i="6" s="1"/>
  <c r="D14" i="6"/>
  <c r="F14" i="6" s="1"/>
  <c r="D15" i="6"/>
  <c r="F15" i="6" s="1"/>
  <c r="D16" i="6"/>
  <c r="F16" i="6" s="1"/>
  <c r="D17" i="6"/>
  <c r="F17" i="6" s="1"/>
  <c r="D18" i="6"/>
  <c r="F18" i="6" s="1"/>
  <c r="D19" i="6"/>
  <c r="F19" i="6" s="1"/>
  <c r="D9" i="6"/>
  <c r="F9" i="6" s="1"/>
  <c r="G38" i="2"/>
  <c r="H38" i="2" s="1"/>
  <c r="E38" i="2"/>
  <c r="G37" i="2"/>
  <c r="K37" i="2" s="1"/>
  <c r="E37" i="2"/>
  <c r="K36" i="2"/>
  <c r="G36" i="2"/>
  <c r="H36" i="2" s="1"/>
  <c r="E36" i="2"/>
  <c r="G35" i="2"/>
  <c r="K35" i="2" s="1"/>
  <c r="E35" i="2"/>
  <c r="G34" i="2"/>
  <c r="H34" i="2" s="1"/>
  <c r="E34" i="2"/>
  <c r="G33" i="2"/>
  <c r="K33" i="2" s="1"/>
  <c r="E33" i="2"/>
  <c r="G32" i="2"/>
  <c r="K32" i="2" s="1"/>
  <c r="E32" i="2"/>
  <c r="G27" i="2"/>
  <c r="H27" i="2" s="1"/>
  <c r="E27" i="2"/>
  <c r="G26" i="2"/>
  <c r="K26" i="2" s="1"/>
  <c r="E26" i="2"/>
  <c r="G25" i="2"/>
  <c r="K25" i="2" s="1"/>
  <c r="E25" i="2"/>
  <c r="G24" i="2"/>
  <c r="K24" i="2" s="1"/>
  <c r="E24" i="2"/>
  <c r="G23" i="2"/>
  <c r="H23" i="2" s="1"/>
  <c r="E23" i="2"/>
  <c r="G22" i="2"/>
  <c r="K22" i="2" s="1"/>
  <c r="E22" i="2"/>
  <c r="G21" i="2"/>
  <c r="K21" i="2" s="1"/>
  <c r="E21" i="2"/>
  <c r="G11" i="2"/>
  <c r="K11" i="2" s="1"/>
  <c r="G12" i="2"/>
  <c r="K12" i="2" s="1"/>
  <c r="G13" i="2"/>
  <c r="K13" i="2" s="1"/>
  <c r="G14" i="2"/>
  <c r="K14" i="2" s="1"/>
  <c r="G15" i="2"/>
  <c r="K15" i="2" s="1"/>
  <c r="G16" i="2"/>
  <c r="K16" i="2" s="1"/>
  <c r="G10" i="2"/>
  <c r="K10" i="2" s="1"/>
  <c r="R35" i="1"/>
  <c r="R34" i="1"/>
  <c r="R33" i="1"/>
  <c r="R32" i="1"/>
  <c r="R31" i="1"/>
  <c r="R30" i="1"/>
  <c r="R29" i="1"/>
  <c r="R24" i="1"/>
  <c r="R23" i="1"/>
  <c r="R22" i="1"/>
  <c r="R21" i="1"/>
  <c r="R20" i="1"/>
  <c r="R19" i="1"/>
  <c r="R18" i="1"/>
  <c r="P35" i="1"/>
  <c r="P34" i="1"/>
  <c r="P33" i="1"/>
  <c r="P32" i="1"/>
  <c r="P31" i="1"/>
  <c r="P30" i="1"/>
  <c r="P29" i="1"/>
  <c r="P24" i="1"/>
  <c r="P23" i="1"/>
  <c r="P22" i="1"/>
  <c r="P21" i="1"/>
  <c r="P20" i="1"/>
  <c r="P19" i="1"/>
  <c r="P18" i="1"/>
  <c r="M35" i="1"/>
  <c r="K35" i="1"/>
  <c r="N35" i="1" s="1"/>
  <c r="N34" i="1"/>
  <c r="M34" i="1"/>
  <c r="K34" i="1"/>
  <c r="M33" i="1"/>
  <c r="N33" i="1" s="1"/>
  <c r="K33" i="1"/>
  <c r="M32" i="1"/>
  <c r="K32" i="1"/>
  <c r="N32" i="1" s="1"/>
  <c r="M31" i="1"/>
  <c r="K31" i="1"/>
  <c r="N31" i="1" s="1"/>
  <c r="N30" i="1"/>
  <c r="M30" i="1"/>
  <c r="K30" i="1"/>
  <c r="M29" i="1"/>
  <c r="K29" i="1"/>
  <c r="N29" i="1" s="1"/>
  <c r="M24" i="1"/>
  <c r="K24" i="1"/>
  <c r="N24" i="1" s="1"/>
  <c r="M23" i="1"/>
  <c r="K23" i="1"/>
  <c r="N23" i="1" s="1"/>
  <c r="M22" i="1"/>
  <c r="N22" i="1" s="1"/>
  <c r="K22" i="1"/>
  <c r="M21" i="1"/>
  <c r="K21" i="1"/>
  <c r="N21" i="1" s="1"/>
  <c r="M20" i="1"/>
  <c r="K20" i="1"/>
  <c r="N20" i="1" s="1"/>
  <c r="N19" i="1"/>
  <c r="M19" i="1"/>
  <c r="K19" i="1"/>
  <c r="M18" i="1"/>
  <c r="K18" i="1"/>
  <c r="N18" i="1" s="1"/>
  <c r="G35" i="1"/>
  <c r="H35" i="1" s="1"/>
  <c r="I35" i="1" s="1"/>
  <c r="H34" i="1"/>
  <c r="I34" i="1" s="1"/>
  <c r="G34" i="1"/>
  <c r="H33" i="1"/>
  <c r="I33" i="1" s="1"/>
  <c r="G33" i="1"/>
  <c r="H32" i="1"/>
  <c r="I32" i="1" s="1"/>
  <c r="G32" i="1"/>
  <c r="I31" i="1"/>
  <c r="H31" i="1"/>
  <c r="G31" i="1"/>
  <c r="G30" i="1"/>
  <c r="H30" i="1" s="1"/>
  <c r="I30" i="1" s="1"/>
  <c r="G29" i="1"/>
  <c r="H29" i="1" s="1"/>
  <c r="I29" i="1" s="1"/>
  <c r="G24" i="1"/>
  <c r="G23" i="1"/>
  <c r="G22" i="1"/>
  <c r="H21" i="1"/>
  <c r="I21" i="1" s="1"/>
  <c r="G21" i="1"/>
  <c r="H20" i="1"/>
  <c r="I20" i="1" s="1"/>
  <c r="G20" i="1"/>
  <c r="G19" i="1"/>
  <c r="G18" i="1"/>
  <c r="H18" i="1" s="1"/>
  <c r="R13" i="1"/>
  <c r="R15" i="1"/>
  <c r="R9" i="1"/>
  <c r="R10" i="1"/>
  <c r="R11" i="1"/>
  <c r="R12" i="1"/>
  <c r="R14" i="1"/>
  <c r="R8" i="1"/>
  <c r="P9" i="1"/>
  <c r="P10" i="1"/>
  <c r="P11" i="1"/>
  <c r="P12" i="1"/>
  <c r="P13" i="1"/>
  <c r="P14" i="1"/>
  <c r="P8" i="1"/>
  <c r="M9" i="1"/>
  <c r="M13" i="1"/>
  <c r="M14" i="1"/>
  <c r="K9" i="1"/>
  <c r="H9" i="1"/>
  <c r="N9" i="1" s="1"/>
  <c r="H10" i="1"/>
  <c r="G9" i="1"/>
  <c r="G10" i="1"/>
  <c r="K10" i="1" s="1"/>
  <c r="G11" i="1"/>
  <c r="H11" i="1" s="1"/>
  <c r="G12" i="1"/>
  <c r="H12" i="1" s="1"/>
  <c r="G13" i="1"/>
  <c r="H13" i="1" s="1"/>
  <c r="G14" i="1"/>
  <c r="H14" i="1" s="1"/>
  <c r="G8" i="1"/>
  <c r="M8" i="1" s="1"/>
  <c r="E16" i="2"/>
  <c r="E15" i="2"/>
  <c r="E14" i="2"/>
  <c r="E13" i="2"/>
  <c r="E12" i="2"/>
  <c r="E11" i="2"/>
  <c r="E10" i="2"/>
  <c r="E9" i="1"/>
  <c r="E35" i="1"/>
  <c r="E34" i="1"/>
  <c r="E33" i="1"/>
  <c r="E32" i="1"/>
  <c r="E31" i="1"/>
  <c r="E30" i="1"/>
  <c r="E29" i="1"/>
  <c r="E36" i="1" s="1"/>
  <c r="E24" i="1"/>
  <c r="E23" i="1"/>
  <c r="E22" i="1"/>
  <c r="E21" i="1"/>
  <c r="E20" i="1"/>
  <c r="E19" i="1"/>
  <c r="E18" i="1"/>
  <c r="E14" i="1"/>
  <c r="E13" i="1"/>
  <c r="E12" i="1"/>
  <c r="E11" i="1"/>
  <c r="E10" i="1"/>
  <c r="E8" i="1"/>
  <c r="I38" i="2" l="1"/>
  <c r="H32" i="2"/>
  <c r="L32" i="2" s="1"/>
  <c r="N32" i="2" s="1"/>
  <c r="H11" i="2"/>
  <c r="I11" i="2" s="1"/>
  <c r="H25" i="2"/>
  <c r="L25" i="2" s="1"/>
  <c r="N25" i="2" s="1"/>
  <c r="O25" i="2" s="1"/>
  <c r="Q25" i="2" s="1"/>
  <c r="E28" i="2"/>
  <c r="H21" i="2"/>
  <c r="H33" i="2"/>
  <c r="I33" i="2" s="1"/>
  <c r="H37" i="2"/>
  <c r="I37" i="2" s="1"/>
  <c r="L36" i="2"/>
  <c r="N36" i="2" s="1"/>
  <c r="E39" i="2"/>
  <c r="I36" i="2"/>
  <c r="I34" i="2"/>
  <c r="K34" i="2"/>
  <c r="L34" i="2" s="1"/>
  <c r="H35" i="2"/>
  <c r="K38" i="2"/>
  <c r="L38" i="2" s="1"/>
  <c r="I27" i="2"/>
  <c r="I23" i="2"/>
  <c r="K23" i="2"/>
  <c r="L23" i="2" s="1"/>
  <c r="H24" i="2"/>
  <c r="K27" i="2"/>
  <c r="L27" i="2" s="1"/>
  <c r="H22" i="2"/>
  <c r="H26" i="2"/>
  <c r="L11" i="2"/>
  <c r="N11" i="2" s="1"/>
  <c r="H10" i="2"/>
  <c r="L10" i="2" s="1"/>
  <c r="N10" i="2" s="1"/>
  <c r="O10" i="2" s="1"/>
  <c r="Q10" i="2" s="1"/>
  <c r="H12" i="2"/>
  <c r="L12" i="2" s="1"/>
  <c r="N12" i="2" s="1"/>
  <c r="H16" i="2"/>
  <c r="L16" i="2" s="1"/>
  <c r="N16" i="2" s="1"/>
  <c r="H15" i="2"/>
  <c r="L15" i="2" s="1"/>
  <c r="N15" i="2" s="1"/>
  <c r="H14" i="2"/>
  <c r="L14" i="2" s="1"/>
  <c r="N14" i="2" s="1"/>
  <c r="K17" i="2"/>
  <c r="H13" i="2"/>
  <c r="L13" i="2" s="1"/>
  <c r="N13" i="2" s="1"/>
  <c r="O12" i="2"/>
  <c r="Q12" i="2" s="1"/>
  <c r="I18" i="1"/>
  <c r="H24" i="1"/>
  <c r="I24" i="1" s="1"/>
  <c r="H19" i="1"/>
  <c r="I19" i="1" s="1"/>
  <c r="I25" i="1" s="1"/>
  <c r="H22" i="1"/>
  <c r="I22" i="1" s="1"/>
  <c r="H23" i="1"/>
  <c r="I23" i="1" s="1"/>
  <c r="M36" i="1"/>
  <c r="K36" i="1"/>
  <c r="N10" i="1"/>
  <c r="N12" i="1"/>
  <c r="N11" i="1"/>
  <c r="I11" i="1"/>
  <c r="H8" i="1"/>
  <c r="K14" i="1"/>
  <c r="N14" i="1" s="1"/>
  <c r="M12" i="1"/>
  <c r="I13" i="1"/>
  <c r="K13" i="1"/>
  <c r="N13" i="1" s="1"/>
  <c r="M11" i="1"/>
  <c r="K25" i="1"/>
  <c r="K12" i="1"/>
  <c r="M10" i="1"/>
  <c r="K11" i="1"/>
  <c r="K8" i="1"/>
  <c r="E25" i="1"/>
  <c r="I12" i="1"/>
  <c r="I9" i="1"/>
  <c r="I14" i="1"/>
  <c r="O14" i="2"/>
  <c r="Q14" i="2" s="1"/>
  <c r="E17" i="2"/>
  <c r="M15" i="1"/>
  <c r="M25" i="1"/>
  <c r="E15" i="1"/>
  <c r="P15" i="1"/>
  <c r="P36" i="1"/>
  <c r="I32" i="2" l="1"/>
  <c r="I12" i="2"/>
  <c r="S12" i="2" s="1"/>
  <c r="L33" i="2"/>
  <c r="O36" i="2"/>
  <c r="Q36" i="2" s="1"/>
  <c r="S36" i="2" s="1"/>
  <c r="I21" i="2"/>
  <c r="L21" i="2"/>
  <c r="L37" i="2"/>
  <c r="N37" i="2" s="1"/>
  <c r="K39" i="2"/>
  <c r="H39" i="2"/>
  <c r="I25" i="2"/>
  <c r="S25" i="2" s="1"/>
  <c r="O32" i="2"/>
  <c r="N38" i="2"/>
  <c r="O38" i="2" s="1"/>
  <c r="Q38" i="2" s="1"/>
  <c r="N34" i="2"/>
  <c r="N33" i="2"/>
  <c r="Q32" i="2"/>
  <c r="L35" i="2"/>
  <c r="I35" i="2"/>
  <c r="N27" i="2"/>
  <c r="N23" i="2"/>
  <c r="O23" i="2" s="1"/>
  <c r="Q23" i="2" s="1"/>
  <c r="S23" i="2" s="1"/>
  <c r="L24" i="2"/>
  <c r="I24" i="2"/>
  <c r="K28" i="2"/>
  <c r="I26" i="2"/>
  <c r="L26" i="2"/>
  <c r="I22" i="2"/>
  <c r="L22" i="2"/>
  <c r="H28" i="2"/>
  <c r="N17" i="2"/>
  <c r="O15" i="2"/>
  <c r="Q15" i="2" s="1"/>
  <c r="O11" i="2"/>
  <c r="Q11" i="2" s="1"/>
  <c r="S11" i="2" s="1"/>
  <c r="I10" i="2"/>
  <c r="S10" i="2" s="1"/>
  <c r="O16" i="2"/>
  <c r="Q16" i="2" s="1"/>
  <c r="I13" i="2"/>
  <c r="H17" i="2"/>
  <c r="I16" i="2"/>
  <c r="I14" i="2"/>
  <c r="S14" i="2" s="1"/>
  <c r="I15" i="2"/>
  <c r="S15" i="2" s="1"/>
  <c r="O13" i="2"/>
  <c r="Q13" i="2" s="1"/>
  <c r="R36" i="1"/>
  <c r="H25" i="1"/>
  <c r="R25" i="1"/>
  <c r="P25" i="1"/>
  <c r="H36" i="1"/>
  <c r="N25" i="1"/>
  <c r="I8" i="1"/>
  <c r="N8" i="1"/>
  <c r="N15" i="1" s="1"/>
  <c r="I36" i="1"/>
  <c r="K15" i="1"/>
  <c r="I10" i="1"/>
  <c r="I15" i="1" s="1"/>
  <c r="H15" i="1"/>
  <c r="L17" i="2"/>
  <c r="L39" i="2" l="1"/>
  <c r="N21" i="2"/>
  <c r="O21" i="2" s="1"/>
  <c r="Q21" i="2" s="1"/>
  <c r="O34" i="2"/>
  <c r="Q34" i="2" s="1"/>
  <c r="S34" i="2" s="1"/>
  <c r="N35" i="2"/>
  <c r="S38" i="2"/>
  <c r="I39" i="2"/>
  <c r="S32" i="2"/>
  <c r="O37" i="2"/>
  <c r="Q37" i="2" s="1"/>
  <c r="S37" i="2" s="1"/>
  <c r="O33" i="2"/>
  <c r="N26" i="2"/>
  <c r="O27" i="2"/>
  <c r="Q27" i="2" s="1"/>
  <c r="S27" i="2" s="1"/>
  <c r="N22" i="2"/>
  <c r="L28" i="2"/>
  <c r="I28" i="2"/>
  <c r="N24" i="2"/>
  <c r="O24" i="2" s="1"/>
  <c r="Q24" i="2" s="1"/>
  <c r="S24" i="2" s="1"/>
  <c r="I17" i="2"/>
  <c r="S13" i="2"/>
  <c r="S16" i="2"/>
  <c r="R40" i="1"/>
  <c r="B13" i="5" s="1"/>
  <c r="D13" i="5" s="1"/>
  <c r="N36" i="1"/>
  <c r="O17" i="2"/>
  <c r="Q17" i="2"/>
  <c r="S17" i="2" l="1"/>
  <c r="S21" i="2"/>
  <c r="O35" i="2"/>
  <c r="Q35" i="2" s="1"/>
  <c r="S35" i="2" s="1"/>
  <c r="Q33" i="2"/>
  <c r="O39" i="2"/>
  <c r="N39" i="2"/>
  <c r="O26" i="2"/>
  <c r="Q26" i="2" s="1"/>
  <c r="S26" i="2" s="1"/>
  <c r="N28" i="2"/>
  <c r="O22" i="2"/>
  <c r="Q39" i="2" l="1"/>
  <c r="S33" i="2"/>
  <c r="Q22" i="2"/>
  <c r="O28" i="2"/>
  <c r="S39" i="2" l="1"/>
  <c r="S40" i="2" s="1"/>
  <c r="D15" i="5"/>
  <c r="Q28" i="2"/>
  <c r="S22" i="2"/>
  <c r="S28" i="2" s="1"/>
  <c r="S42" i="2" l="1"/>
  <c r="B10" i="5" s="1"/>
  <c r="D10" i="5" s="1"/>
  <c r="D18" i="5" s="1"/>
  <c r="B18" i="5" l="1"/>
</calcChain>
</file>

<file path=xl/sharedStrings.xml><?xml version="1.0" encoding="utf-8"?>
<sst xmlns="http://schemas.openxmlformats.org/spreadsheetml/2006/main" count="160" uniqueCount="60">
  <si>
    <t>Abschätzung der Erlös- und Liquiditätswirkung durch das 49 Euro Ticket</t>
  </si>
  <si>
    <t>XXX</t>
  </si>
  <si>
    <t>Ticket</t>
  </si>
  <si>
    <t>Zone</t>
  </si>
  <si>
    <t>Netz</t>
  </si>
  <si>
    <t>Wechsel auf Deutschland-ticket in %</t>
  </si>
  <si>
    <t>Preis Deutschland-Ticket</t>
  </si>
  <si>
    <t>Verkehrsverbund:</t>
  </si>
  <si>
    <t>MonatsTicket Jedermann flexibel</t>
  </si>
  <si>
    <t>MonatsTicket 9-Uhr 
flexibl</t>
  </si>
  <si>
    <t>Erforderlicher Ausgleichs-betrag ohne §228 SGB IX</t>
  </si>
  <si>
    <t>Landessatz 2021 (Pauschal für Kurzantrag)</t>
  </si>
  <si>
    <t>Einzelticket Jedermann</t>
  </si>
  <si>
    <t>Vertriebs-wechsel auf andere Verkehrs-räume</t>
  </si>
  <si>
    <t>Minderung durch Vertriebs-wechsel</t>
  </si>
  <si>
    <t>1) Minderung durch Wechsel aus dem Bartarif auf das Deutschlandticket</t>
  </si>
  <si>
    <t>Kunden-ersparnis beim Wechsel auf Deutschland-ticket</t>
  </si>
  <si>
    <t>Kunden-ersparnis durch Deutschland-ticket</t>
  </si>
  <si>
    <t>Theoretische Einnahme alt</t>
  </si>
  <si>
    <t>Einnahme neu im Deutschland-ticket aus Bartarif</t>
  </si>
  <si>
    <t>Verbleib im alten Ticket</t>
  </si>
  <si>
    <t>verbleibende Einnahme im Bartarif</t>
  </si>
  <si>
    <t>Einzelticket ermäßigt</t>
  </si>
  <si>
    <t>Weitere relevante Angebote im Bartarif (bei Bedarf weitere Blöcke einfügen)</t>
  </si>
  <si>
    <t>Weitere relevante Angebote im ABO Verfahren (bei Bedarf weitere Blöcke einfügen)</t>
  </si>
  <si>
    <t>Preisstand01.01.2023
Brutto</t>
  </si>
  <si>
    <t>Anzahl im Mai bis Dezember 2019</t>
  </si>
  <si>
    <t>Zusammenfassung:</t>
  </si>
  <si>
    <t>Corona Schaden</t>
  </si>
  <si>
    <t xml:space="preserve">Anzahl im Mai bis Dezember reduziert um Corona </t>
  </si>
  <si>
    <t>Erlös-minderung durch Deutschland-Ticket</t>
  </si>
  <si>
    <t>Theoretische Einnahme durch Corona reduziert</t>
  </si>
  <si>
    <t>Schaden Mai bis Dezember 2023 aus Coronaeffekten und Deutschland-Ticket</t>
  </si>
  <si>
    <t xml:space="preserve">Einnahme Deutschland-ticket </t>
  </si>
  <si>
    <t>Summe:</t>
  </si>
  <si>
    <t>Gesamtschaden:</t>
  </si>
  <si>
    <t>2) Minderung durch Wechsel aus dem Bartarif auf das Deutschlandticket</t>
  </si>
  <si>
    <t>2) Minderung durch reduzierten Ticketpreis bei Zeitkarten</t>
  </si>
  <si>
    <t>Preisstand01.05.2023
Brutto</t>
  </si>
  <si>
    <t>Bisherige Kunden deren Einnahmen zum Deutschland-Tarif wechseln</t>
  </si>
  <si>
    <t>3) Minderung durch Wechsel aus dem BW-Anschlussticket auf das Deutschlandticket</t>
  </si>
  <si>
    <t>Erforderlicher Ausgleichs-betrag mit §228 SGB IX</t>
  </si>
  <si>
    <t>BW-Zeitkartentarif</t>
  </si>
  <si>
    <t>BW-Pauschalpreisticket</t>
  </si>
  <si>
    <t>BW-Lokale Anschlussmobilität</t>
  </si>
  <si>
    <t>BW-Relationsbartarif, verbundüberschreitend</t>
  </si>
  <si>
    <t>BW-Regionale Anschlussmobilität</t>
  </si>
  <si>
    <t>BW-Ausgleich BahnCard-Mindereinnahmen</t>
  </si>
  <si>
    <t>BW-Zuschlag Provisionsbeienter Verkauf</t>
  </si>
  <si>
    <t>BW-Vertriebsprovision</t>
  </si>
  <si>
    <t>BW-Eintrittgelder</t>
  </si>
  <si>
    <t>BW-Nicht aufteilbare Einnahmen</t>
  </si>
  <si>
    <t>BW-Sontige Regelungen</t>
  </si>
  <si>
    <t>verbleibende Verbund-einnahme des BW-Tarifs</t>
  </si>
  <si>
    <t>Einnahmen im Mai bis Dezember 2022</t>
  </si>
  <si>
    <t>Reduktion von 2019 auf 203</t>
  </si>
  <si>
    <t>Anzahl im Mai bis Dezember reduziert</t>
  </si>
  <si>
    <t>Theoretische Einnahme reduziert</t>
  </si>
  <si>
    <t>Schaden durch Reduktion</t>
  </si>
  <si>
    <t>Sonstige Sondersachverhalte (Schaden direkt in Spalte S eintragen)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</si>
</sst>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rgb="FFC9FFDB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44" fontId="2" fillId="0" borderId="1" xfId="2" applyFont="1" applyBorder="1"/>
    <xf numFmtId="44" fontId="2" fillId="0" borderId="1" xfId="2" applyFont="1" applyBorder="1" applyAlignment="1"/>
    <xf numFmtId="0" fontId="5" fillId="0" borderId="0" xfId="0" applyFont="1"/>
    <xf numFmtId="44" fontId="2" fillId="0" borderId="2" xfId="0" applyNumberFormat="1" applyFont="1" applyBorder="1"/>
    <xf numFmtId="44" fontId="2" fillId="2" borderId="3" xfId="0" applyNumberFormat="1" applyFont="1" applyFill="1" applyBorder="1"/>
    <xf numFmtId="0" fontId="4" fillId="0" borderId="0" xfId="0" applyFont="1" applyAlignment="1">
      <alignment vertical="top"/>
    </xf>
    <xf numFmtId="10" fontId="2" fillId="0" borderId="3" xfId="3" applyNumberFormat="1" applyFont="1" applyBorder="1" applyAlignment="1">
      <alignment horizontal="center"/>
    </xf>
    <xf numFmtId="44" fontId="2" fillId="0" borderId="1" xfId="3" applyNumberFormat="1" applyFont="1" applyBorder="1" applyAlignment="1">
      <alignment horizontal="center"/>
    </xf>
    <xf numFmtId="44" fontId="2" fillId="2" borderId="3" xfId="0" applyNumberFormat="1" applyFont="1" applyFill="1" applyBorder="1" applyAlignment="1">
      <alignment vertical="center"/>
    </xf>
    <xf numFmtId="164" fontId="2" fillId="3" borderId="1" xfId="1" applyNumberFormat="1" applyFont="1" applyFill="1" applyBorder="1"/>
    <xf numFmtId="44" fontId="2" fillId="3" borderId="1" xfId="2" applyFont="1" applyFill="1" applyBorder="1"/>
    <xf numFmtId="44" fontId="2" fillId="0" borderId="0" xfId="0" applyNumberFormat="1" applyFont="1"/>
    <xf numFmtId="44" fontId="2" fillId="0" borderId="1" xfId="2" applyFont="1" applyFill="1" applyBorder="1" applyAlignment="1">
      <alignment horizontal="center"/>
    </xf>
    <xf numFmtId="44" fontId="2" fillId="0" borderId="1" xfId="3" applyNumberFormat="1" applyFont="1" applyFill="1" applyBorder="1" applyAlignment="1">
      <alignment horizontal="center"/>
    </xf>
    <xf numFmtId="164" fontId="2" fillId="0" borderId="1" xfId="3" applyNumberFormat="1" applyFont="1" applyFill="1" applyBorder="1" applyAlignment="1">
      <alignment horizontal="center"/>
    </xf>
    <xf numFmtId="0" fontId="6" fillId="0" borderId="0" xfId="0" applyFont="1"/>
    <xf numFmtId="10" fontId="2" fillId="0" borderId="3" xfId="3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2" fillId="0" borderId="1" xfId="1" applyNumberFormat="1" applyFont="1" applyFill="1" applyBorder="1"/>
    <xf numFmtId="44" fontId="2" fillId="0" borderId="1" xfId="2" applyFont="1" applyFill="1" applyBorder="1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4" fontId="6" fillId="2" borderId="3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44" fontId="2" fillId="3" borderId="1" xfId="2" applyFont="1" applyFill="1" applyBorder="1" applyAlignment="1">
      <alignment vertical="center"/>
    </xf>
    <xf numFmtId="9" fontId="2" fillId="3" borderId="1" xfId="3" applyFont="1" applyFill="1" applyBorder="1" applyAlignment="1">
      <alignment horizontal="center" vertical="center"/>
    </xf>
    <xf numFmtId="44" fontId="2" fillId="0" borderId="1" xfId="2" applyFont="1" applyBorder="1" applyAlignment="1">
      <alignment vertical="center"/>
    </xf>
    <xf numFmtId="9" fontId="2" fillId="4" borderId="1" xfId="3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4">
    <cellStyle name="Komma" xfId="1" builtinId="3"/>
    <cellStyle name="Prozent" xfId="3" builtinId="5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C9FFDB"/>
      <color rgb="FFFFD9D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74505-B941-4DB9-8735-23BA04754F60}">
  <dimension ref="A1:D18"/>
  <sheetViews>
    <sheetView workbookViewId="0">
      <selection activeCell="E23" sqref="E23"/>
    </sheetView>
  </sheetViews>
  <sheetFormatPr baseColWidth="10" defaultRowHeight="15" x14ac:dyDescent="0.25"/>
  <cols>
    <col min="1" max="1" width="43.85546875" customWidth="1"/>
    <col min="2" max="2" width="20.85546875" customWidth="1"/>
    <col min="3" max="3" width="16.85546875" customWidth="1"/>
    <col min="4" max="4" width="18.5703125" customWidth="1"/>
  </cols>
  <sheetData>
    <row r="1" spans="1:4" ht="20.25" x14ac:dyDescent="0.3">
      <c r="A1" s="2" t="s">
        <v>0</v>
      </c>
    </row>
    <row r="2" spans="1:4" x14ac:dyDescent="0.25">
      <c r="A2" s="1"/>
    </row>
    <row r="3" spans="1:4" ht="18" x14ac:dyDescent="0.25">
      <c r="A3" s="7" t="s">
        <v>7</v>
      </c>
      <c r="B3" s="7" t="s">
        <v>1</v>
      </c>
    </row>
    <row r="4" spans="1:4" x14ac:dyDescent="0.25">
      <c r="A4" s="1"/>
    </row>
    <row r="5" spans="1:4" ht="15.75" x14ac:dyDescent="0.25">
      <c r="A5" s="10" t="s">
        <v>27</v>
      </c>
    </row>
    <row r="8" spans="1:4" ht="43.5" thickBot="1" x14ac:dyDescent="0.3">
      <c r="B8" s="3" t="s">
        <v>10</v>
      </c>
      <c r="C8" s="3" t="s">
        <v>11</v>
      </c>
      <c r="D8" s="3" t="s">
        <v>41</v>
      </c>
    </row>
    <row r="9" spans="1:4" ht="15.75" thickBot="1" x14ac:dyDescent="0.3">
      <c r="C9" s="11">
        <v>2.5600000000000001E-2</v>
      </c>
    </row>
    <row r="10" spans="1:4" ht="35.450000000000003" customHeight="1" thickBot="1" x14ac:dyDescent="0.3">
      <c r="A10" s="26" t="s">
        <v>15</v>
      </c>
      <c r="B10" s="13">
        <f>Bartarif!S42</f>
        <v>152600.59975000002</v>
      </c>
      <c r="C10" s="21"/>
      <c r="D10" s="13">
        <f>B10*(1+$C$9)</f>
        <v>156507.17510360002</v>
      </c>
    </row>
    <row r="11" spans="1:4" x14ac:dyDescent="0.25">
      <c r="A11" s="22"/>
      <c r="B11" s="22"/>
      <c r="C11" s="22"/>
      <c r="D11" s="22"/>
    </row>
    <row r="12" spans="1:4" ht="15.75" thickBot="1" x14ac:dyDescent="0.3">
      <c r="A12" s="22"/>
      <c r="B12" s="22"/>
      <c r="C12" s="22"/>
      <c r="D12" s="22"/>
    </row>
    <row r="13" spans="1:4" ht="30.75" thickBot="1" x14ac:dyDescent="0.3">
      <c r="A13" s="26" t="s">
        <v>37</v>
      </c>
      <c r="B13" s="13">
        <f>Zeitkarten!R40</f>
        <v>686780.43125000002</v>
      </c>
      <c r="C13" s="21"/>
      <c r="D13" s="13">
        <f>B13*(1+$C$9)</f>
        <v>704362.01029000012</v>
      </c>
    </row>
    <row r="14" spans="1:4" ht="15.75" thickBot="1" x14ac:dyDescent="0.3">
      <c r="A14" s="22"/>
      <c r="B14" s="22"/>
      <c r="C14" s="22"/>
      <c r="D14" s="22"/>
    </row>
    <row r="15" spans="1:4" ht="30.75" thickBot="1" x14ac:dyDescent="0.3">
      <c r="A15" s="26" t="s">
        <v>40</v>
      </c>
      <c r="B15" s="13">
        <f>'BW-Tarif'!F21</f>
        <v>53332.800000000003</v>
      </c>
      <c r="C15" s="21"/>
      <c r="D15" s="13">
        <f>B15*(1+$C$9)</f>
        <v>54698.119680000003</v>
      </c>
    </row>
    <row r="16" spans="1:4" x14ac:dyDescent="0.25">
      <c r="A16" s="22"/>
      <c r="B16" s="22"/>
      <c r="C16" s="22"/>
      <c r="D16" s="22"/>
    </row>
    <row r="17" spans="1:4" ht="15.75" thickBot="1" x14ac:dyDescent="0.3">
      <c r="A17" s="22"/>
      <c r="B17" s="22"/>
      <c r="C17" s="22"/>
      <c r="D17" s="22"/>
    </row>
    <row r="18" spans="1:4" ht="32.1" customHeight="1" thickBot="1" x14ac:dyDescent="0.3">
      <c r="A18" s="25" t="s">
        <v>35</v>
      </c>
      <c r="B18" s="13">
        <f>SUM(B10:B17)</f>
        <v>892713.83100000012</v>
      </c>
      <c r="C18" s="21"/>
      <c r="D18" s="27">
        <f>SUM(D10:D17)</f>
        <v>915567.30507360015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9521B-83AC-403B-B76E-47697D9170FE}">
  <dimension ref="A1:S42"/>
  <sheetViews>
    <sheetView tabSelected="1" topLeftCell="A20" workbookViewId="0">
      <selection activeCell="P40" sqref="P40"/>
    </sheetView>
  </sheetViews>
  <sheetFormatPr baseColWidth="10" defaultColWidth="10.85546875" defaultRowHeight="14.25" outlineLevelCol="1" x14ac:dyDescent="0.2"/>
  <cols>
    <col min="1" max="1" width="13.85546875" style="1" customWidth="1"/>
    <col min="2" max="2" width="10.85546875" style="1"/>
    <col min="3" max="3" width="10.7109375" style="1" customWidth="1"/>
    <col min="4" max="4" width="10.85546875" style="1"/>
    <col min="5" max="5" width="14.5703125" style="1" hidden="1" customWidth="1" outlineLevel="1"/>
    <col min="6" max="6" width="14.5703125" style="1" customWidth="1" collapsed="1"/>
    <col min="7" max="7" width="13.7109375" style="1" hidden="1" customWidth="1" outlineLevel="1"/>
    <col min="8" max="9" width="14.5703125" style="1" hidden="1" customWidth="1" outlineLevel="1"/>
    <col min="10" max="10" width="13.85546875" style="1" customWidth="1" collapsed="1"/>
    <col min="11" max="11" width="13.85546875" style="1" hidden="1" customWidth="1" outlineLevel="1"/>
    <col min="12" max="12" width="17.85546875" style="1" hidden="1" customWidth="1" outlineLevel="1"/>
    <col min="13" max="13" width="15.42578125" style="1" customWidth="1" collapsed="1"/>
    <col min="14" max="14" width="14.7109375" style="1" hidden="1" customWidth="1" outlineLevel="1"/>
    <col min="15" max="15" width="14.85546875" style="1" hidden="1" customWidth="1" outlineLevel="1"/>
    <col min="16" max="16" width="10.85546875" style="1" collapsed="1"/>
    <col min="17" max="17" width="13.7109375" style="1" hidden="1" customWidth="1" outlineLevel="1"/>
    <col min="18" max="18" width="5" style="1" customWidth="1" collapsed="1"/>
    <col min="19" max="19" width="18.28515625" style="1" customWidth="1"/>
    <col min="20" max="21" width="11.5703125" style="1" bestFit="1" customWidth="1"/>
    <col min="22" max="16384" width="10.85546875" style="1"/>
  </cols>
  <sheetData>
    <row r="1" spans="1:19" ht="20.25" x14ac:dyDescent="0.3">
      <c r="A1" s="2" t="s">
        <v>0</v>
      </c>
    </row>
    <row r="3" spans="1:19" ht="18" x14ac:dyDescent="0.25">
      <c r="A3" s="7" t="s">
        <v>7</v>
      </c>
      <c r="C3" s="7" t="s">
        <v>1</v>
      </c>
    </row>
    <row r="4" spans="1:19" x14ac:dyDescent="0.2">
      <c r="S4" s="16"/>
    </row>
    <row r="6" spans="1:19" ht="15.75" x14ac:dyDescent="0.2">
      <c r="A6" s="10" t="s">
        <v>36</v>
      </c>
    </row>
    <row r="9" spans="1:19" ht="75.95" customHeight="1" x14ac:dyDescent="0.2">
      <c r="A9" s="3" t="s">
        <v>2</v>
      </c>
      <c r="B9" s="3" t="s">
        <v>3</v>
      </c>
      <c r="C9" s="3" t="s">
        <v>26</v>
      </c>
      <c r="D9" s="3" t="s">
        <v>38</v>
      </c>
      <c r="E9" s="3" t="s">
        <v>18</v>
      </c>
      <c r="F9" s="3" t="s">
        <v>28</v>
      </c>
      <c r="G9" s="3" t="s">
        <v>29</v>
      </c>
      <c r="H9" s="3" t="s">
        <v>31</v>
      </c>
      <c r="I9" s="3" t="s">
        <v>28</v>
      </c>
      <c r="J9" s="3" t="s">
        <v>5</v>
      </c>
      <c r="K9" s="3" t="s">
        <v>21</v>
      </c>
      <c r="L9" s="3" t="s">
        <v>39</v>
      </c>
      <c r="M9" s="3" t="s">
        <v>16</v>
      </c>
      <c r="N9" s="3" t="s">
        <v>17</v>
      </c>
      <c r="O9" s="3" t="s">
        <v>19</v>
      </c>
      <c r="P9" s="3" t="s">
        <v>13</v>
      </c>
      <c r="Q9" s="3" t="s">
        <v>14</v>
      </c>
      <c r="S9" s="3" t="s">
        <v>32</v>
      </c>
    </row>
    <row r="10" spans="1:19" x14ac:dyDescent="0.2">
      <c r="A10" s="33" t="s">
        <v>12</v>
      </c>
      <c r="B10" s="4">
        <v>1</v>
      </c>
      <c r="C10" s="14">
        <v>11111</v>
      </c>
      <c r="D10" s="15">
        <v>2.9</v>
      </c>
      <c r="E10" s="5">
        <f>C10*D10</f>
        <v>32221.899999999998</v>
      </c>
      <c r="F10" s="32">
        <v>0.1</v>
      </c>
      <c r="G10" s="23">
        <f>C10*(1-F10)</f>
        <v>9999.9</v>
      </c>
      <c r="H10" s="5">
        <f>D10*G10</f>
        <v>28999.71</v>
      </c>
      <c r="I10" s="5">
        <f>E10-H10</f>
        <v>3222.1899999999987</v>
      </c>
      <c r="J10" s="32">
        <v>0.2</v>
      </c>
      <c r="K10" s="5">
        <f>G10*D10*(1-J10)</f>
        <v>23199.768</v>
      </c>
      <c r="L10" s="12">
        <f>H10-K10</f>
        <v>5799.9419999999991</v>
      </c>
      <c r="M10" s="32">
        <v>0.1</v>
      </c>
      <c r="N10" s="5">
        <f>L10*M10</f>
        <v>579.99419999999998</v>
      </c>
      <c r="O10" s="5">
        <f>L10-N10</f>
        <v>5219.947799999999</v>
      </c>
      <c r="P10" s="32">
        <v>0.5</v>
      </c>
      <c r="Q10" s="5">
        <f>O10*P10</f>
        <v>2609.9738999999995</v>
      </c>
      <c r="S10" s="5">
        <f>+I10+N10+Q10</f>
        <v>6412.1580999999987</v>
      </c>
    </row>
    <row r="11" spans="1:19" x14ac:dyDescent="0.2">
      <c r="A11" s="33"/>
      <c r="B11" s="4">
        <v>2</v>
      </c>
      <c r="C11" s="14">
        <v>10111</v>
      </c>
      <c r="D11" s="15">
        <v>3.7</v>
      </c>
      <c r="E11" s="5">
        <f t="shared" ref="E11:E16" si="0">C11*D11</f>
        <v>37410.700000000004</v>
      </c>
      <c r="F11" s="32">
        <v>0.1</v>
      </c>
      <c r="G11" s="23">
        <f t="shared" ref="G11:G16" si="1">C11*(1-F11)</f>
        <v>9099.9</v>
      </c>
      <c r="H11" s="5">
        <f t="shared" ref="H11:H16" si="2">D11*G11</f>
        <v>33669.629999999997</v>
      </c>
      <c r="I11" s="5">
        <f t="shared" ref="I11:I16" si="3">E11-H11</f>
        <v>3741.070000000007</v>
      </c>
      <c r="J11" s="32">
        <v>0.2</v>
      </c>
      <c r="K11" s="5">
        <f t="shared" ref="K11:K16" si="4">G11*D11*(1-J11)</f>
        <v>26935.703999999998</v>
      </c>
      <c r="L11" s="12">
        <f t="shared" ref="L11:L16" si="5">H11-K11</f>
        <v>6733.9259999999995</v>
      </c>
      <c r="M11" s="32">
        <v>0.1</v>
      </c>
      <c r="N11" s="5">
        <f t="shared" ref="N11:N16" si="6">L11*M11</f>
        <v>673.39260000000002</v>
      </c>
      <c r="O11" s="5">
        <f t="shared" ref="O11:O16" si="7">L11-N11</f>
        <v>6060.5333999999993</v>
      </c>
      <c r="P11" s="32">
        <v>0.5</v>
      </c>
      <c r="Q11" s="5">
        <f t="shared" ref="Q11:Q16" si="8">O11*P11</f>
        <v>3030.2666999999997</v>
      </c>
      <c r="S11" s="5">
        <f t="shared" ref="S11:S16" si="9">+I11+N11+Q11</f>
        <v>7444.7293000000063</v>
      </c>
    </row>
    <row r="12" spans="1:19" x14ac:dyDescent="0.2">
      <c r="A12" s="33"/>
      <c r="B12" s="4">
        <v>3</v>
      </c>
      <c r="C12" s="14">
        <v>10000</v>
      </c>
      <c r="D12" s="15">
        <v>4.8</v>
      </c>
      <c r="E12" s="5">
        <f t="shared" si="0"/>
        <v>48000</v>
      </c>
      <c r="F12" s="32">
        <v>0.1</v>
      </c>
      <c r="G12" s="23">
        <f t="shared" si="1"/>
        <v>9000</v>
      </c>
      <c r="H12" s="5">
        <f t="shared" si="2"/>
        <v>43200</v>
      </c>
      <c r="I12" s="5">
        <f t="shared" si="3"/>
        <v>4800</v>
      </c>
      <c r="J12" s="32">
        <v>0.25</v>
      </c>
      <c r="K12" s="5">
        <f t="shared" si="4"/>
        <v>32400</v>
      </c>
      <c r="L12" s="12">
        <f t="shared" si="5"/>
        <v>10800</v>
      </c>
      <c r="M12" s="32">
        <v>0.1</v>
      </c>
      <c r="N12" s="5">
        <f t="shared" si="6"/>
        <v>1080</v>
      </c>
      <c r="O12" s="5">
        <f t="shared" si="7"/>
        <v>9720</v>
      </c>
      <c r="P12" s="32">
        <v>0.5</v>
      </c>
      <c r="Q12" s="5">
        <f t="shared" si="8"/>
        <v>4860</v>
      </c>
      <c r="S12" s="5">
        <f t="shared" si="9"/>
        <v>10740</v>
      </c>
    </row>
    <row r="13" spans="1:19" x14ac:dyDescent="0.2">
      <c r="A13" s="33"/>
      <c r="B13" s="4">
        <v>4</v>
      </c>
      <c r="C13" s="14">
        <v>9999</v>
      </c>
      <c r="D13" s="15">
        <v>5.9</v>
      </c>
      <c r="E13" s="5">
        <f t="shared" si="0"/>
        <v>58994.100000000006</v>
      </c>
      <c r="F13" s="32">
        <v>0.1</v>
      </c>
      <c r="G13" s="23">
        <f t="shared" si="1"/>
        <v>8999.1</v>
      </c>
      <c r="H13" s="5">
        <f t="shared" si="2"/>
        <v>53094.69</v>
      </c>
      <c r="I13" s="5">
        <f t="shared" si="3"/>
        <v>5899.4100000000035</v>
      </c>
      <c r="J13" s="32">
        <v>0.25</v>
      </c>
      <c r="K13" s="5">
        <f t="shared" si="4"/>
        <v>39821.017500000002</v>
      </c>
      <c r="L13" s="12">
        <f t="shared" si="5"/>
        <v>13273.672500000001</v>
      </c>
      <c r="M13" s="32">
        <v>0.1</v>
      </c>
      <c r="N13" s="5">
        <f t="shared" si="6"/>
        <v>1327.3672500000002</v>
      </c>
      <c r="O13" s="5">
        <f t="shared" si="7"/>
        <v>11946.305250000001</v>
      </c>
      <c r="P13" s="32">
        <v>0.5</v>
      </c>
      <c r="Q13" s="5">
        <f t="shared" si="8"/>
        <v>5973.1526250000006</v>
      </c>
      <c r="S13" s="5">
        <f t="shared" si="9"/>
        <v>13199.929875000005</v>
      </c>
    </row>
    <row r="14" spans="1:19" x14ac:dyDescent="0.2">
      <c r="A14" s="33"/>
      <c r="B14" s="4">
        <v>5</v>
      </c>
      <c r="C14" s="14">
        <v>8888</v>
      </c>
      <c r="D14" s="15">
        <v>7.2</v>
      </c>
      <c r="E14" s="5">
        <f t="shared" si="0"/>
        <v>63993.599999999999</v>
      </c>
      <c r="F14" s="32">
        <v>0.1</v>
      </c>
      <c r="G14" s="23">
        <f t="shared" si="1"/>
        <v>7999.2</v>
      </c>
      <c r="H14" s="5">
        <f t="shared" si="2"/>
        <v>57594.239999999998</v>
      </c>
      <c r="I14" s="5">
        <f t="shared" si="3"/>
        <v>6399.3600000000006</v>
      </c>
      <c r="J14" s="32">
        <v>0.25</v>
      </c>
      <c r="K14" s="5">
        <f t="shared" si="4"/>
        <v>43195.68</v>
      </c>
      <c r="L14" s="12">
        <f t="shared" si="5"/>
        <v>14398.559999999998</v>
      </c>
      <c r="M14" s="32">
        <v>0.1</v>
      </c>
      <c r="N14" s="5">
        <f t="shared" si="6"/>
        <v>1439.8559999999998</v>
      </c>
      <c r="O14" s="5">
        <f t="shared" si="7"/>
        <v>12958.703999999998</v>
      </c>
      <c r="P14" s="32">
        <v>0.5</v>
      </c>
      <c r="Q14" s="5">
        <f t="shared" si="8"/>
        <v>6479.351999999999</v>
      </c>
      <c r="S14" s="5">
        <f t="shared" si="9"/>
        <v>14318.567999999999</v>
      </c>
    </row>
    <row r="15" spans="1:19" x14ac:dyDescent="0.2">
      <c r="A15" s="33"/>
      <c r="B15" s="4">
        <v>6</v>
      </c>
      <c r="C15" s="14">
        <v>6666</v>
      </c>
      <c r="D15" s="15">
        <v>8.4</v>
      </c>
      <c r="E15" s="5">
        <f t="shared" si="0"/>
        <v>55994.400000000001</v>
      </c>
      <c r="F15" s="32">
        <v>0.1</v>
      </c>
      <c r="G15" s="23">
        <f t="shared" si="1"/>
        <v>5999.4000000000005</v>
      </c>
      <c r="H15" s="5">
        <f t="shared" si="2"/>
        <v>50394.960000000006</v>
      </c>
      <c r="I15" s="5">
        <f t="shared" si="3"/>
        <v>5599.4399999999951</v>
      </c>
      <c r="J15" s="32">
        <v>0.3</v>
      </c>
      <c r="K15" s="5">
        <f t="shared" si="4"/>
        <v>35276.472000000002</v>
      </c>
      <c r="L15" s="12">
        <f t="shared" si="5"/>
        <v>15118.488000000005</v>
      </c>
      <c r="M15" s="32">
        <v>0.1</v>
      </c>
      <c r="N15" s="5">
        <f t="shared" si="6"/>
        <v>1511.8488000000007</v>
      </c>
      <c r="O15" s="5">
        <f t="shared" si="7"/>
        <v>13606.639200000005</v>
      </c>
      <c r="P15" s="32">
        <v>0.5</v>
      </c>
      <c r="Q15" s="5">
        <f t="shared" si="8"/>
        <v>6803.3196000000025</v>
      </c>
      <c r="S15" s="5">
        <f t="shared" si="9"/>
        <v>13914.608399999997</v>
      </c>
    </row>
    <row r="16" spans="1:19" ht="15" thickBot="1" x14ac:dyDescent="0.25">
      <c r="A16" s="33"/>
      <c r="B16" s="4" t="s">
        <v>4</v>
      </c>
      <c r="C16" s="14">
        <v>4444</v>
      </c>
      <c r="D16" s="15">
        <v>9.3000000000000007</v>
      </c>
      <c r="E16" s="5">
        <f t="shared" si="0"/>
        <v>41329.200000000004</v>
      </c>
      <c r="F16" s="32">
        <v>0.1</v>
      </c>
      <c r="G16" s="23">
        <f t="shared" si="1"/>
        <v>3999.6</v>
      </c>
      <c r="H16" s="5">
        <f t="shared" si="2"/>
        <v>37196.28</v>
      </c>
      <c r="I16" s="5">
        <f t="shared" si="3"/>
        <v>4132.9200000000055</v>
      </c>
      <c r="J16" s="32">
        <v>0.3</v>
      </c>
      <c r="K16" s="5">
        <f t="shared" si="4"/>
        <v>26037.395999999997</v>
      </c>
      <c r="L16" s="12">
        <f t="shared" si="5"/>
        <v>11158.884000000002</v>
      </c>
      <c r="M16" s="32">
        <v>0.1</v>
      </c>
      <c r="N16" s="5">
        <f t="shared" si="6"/>
        <v>1115.8884000000003</v>
      </c>
      <c r="O16" s="5">
        <f t="shared" si="7"/>
        <v>10042.995600000002</v>
      </c>
      <c r="P16" s="32">
        <v>0.5</v>
      </c>
      <c r="Q16" s="5">
        <f t="shared" si="8"/>
        <v>5021.497800000001</v>
      </c>
      <c r="S16" s="5">
        <f t="shared" si="9"/>
        <v>10270.306200000006</v>
      </c>
    </row>
    <row r="17" spans="1:19" ht="15" thickTop="1" x14ac:dyDescent="0.2">
      <c r="E17" s="8">
        <f>SUM(E10:E16)</f>
        <v>337943.9</v>
      </c>
      <c r="F17" s="16"/>
      <c r="G17" s="16"/>
      <c r="H17" s="8">
        <f>SUM(H10:H16)</f>
        <v>304149.51</v>
      </c>
      <c r="I17" s="8">
        <f>SUM(I10:I16)</f>
        <v>33794.390000000014</v>
      </c>
      <c r="K17" s="8">
        <f>SUM(K10:K16)</f>
        <v>226866.03750000001</v>
      </c>
      <c r="L17" s="8">
        <f>SUM(L10:L16)</f>
        <v>77283.472500000018</v>
      </c>
      <c r="N17" s="8">
        <f>SUM(N10:N16)</f>
        <v>7728.3472500000007</v>
      </c>
      <c r="O17" s="8">
        <f>SUM(O10:O16)</f>
        <v>69555.125250000012</v>
      </c>
      <c r="Q17" s="8">
        <f>SUM(Q10:Q16)</f>
        <v>34777.562625000006</v>
      </c>
      <c r="S17" s="8">
        <f>SUM(S10:S16)</f>
        <v>76300.299875000012</v>
      </c>
    </row>
    <row r="20" spans="1:19" ht="85.5" x14ac:dyDescent="0.2">
      <c r="A20" s="3" t="s">
        <v>2</v>
      </c>
      <c r="B20" s="3" t="s">
        <v>3</v>
      </c>
      <c r="C20" s="3" t="s">
        <v>26</v>
      </c>
      <c r="D20" s="3" t="s">
        <v>38</v>
      </c>
      <c r="E20" s="3" t="s">
        <v>18</v>
      </c>
      <c r="F20" s="3" t="s">
        <v>55</v>
      </c>
      <c r="G20" s="3" t="s">
        <v>56</v>
      </c>
      <c r="H20" s="3" t="s">
        <v>57</v>
      </c>
      <c r="I20" s="3" t="s">
        <v>58</v>
      </c>
      <c r="J20" s="3" t="s">
        <v>5</v>
      </c>
      <c r="K20" s="3" t="s">
        <v>21</v>
      </c>
      <c r="L20" s="3" t="s">
        <v>39</v>
      </c>
      <c r="M20" s="3" t="s">
        <v>16</v>
      </c>
      <c r="N20" s="3" t="s">
        <v>17</v>
      </c>
      <c r="O20" s="3" t="s">
        <v>19</v>
      </c>
      <c r="P20" s="3" t="s">
        <v>13</v>
      </c>
      <c r="Q20" s="3" t="s">
        <v>14</v>
      </c>
      <c r="S20" s="3" t="s">
        <v>32</v>
      </c>
    </row>
    <row r="21" spans="1:19" ht="14.1" customHeight="1" x14ac:dyDescent="0.2">
      <c r="A21" s="33" t="s">
        <v>22</v>
      </c>
      <c r="B21" s="4">
        <v>1</v>
      </c>
      <c r="C21" s="14">
        <v>11111</v>
      </c>
      <c r="D21" s="15">
        <v>2.9</v>
      </c>
      <c r="E21" s="5">
        <f>C21*D21</f>
        <v>32221.899999999998</v>
      </c>
      <c r="F21" s="32">
        <v>0.1</v>
      </c>
      <c r="G21" s="23">
        <f>C21*(1-F21)</f>
        <v>9999.9</v>
      </c>
      <c r="H21" s="5">
        <f>D21*G21</f>
        <v>28999.71</v>
      </c>
      <c r="I21" s="5">
        <f>E21-H21</f>
        <v>3222.1899999999987</v>
      </c>
      <c r="J21" s="32">
        <v>0.2</v>
      </c>
      <c r="K21" s="5">
        <f>G21*D21*(1-J21)</f>
        <v>23199.768</v>
      </c>
      <c r="L21" s="12">
        <f>H21-K21</f>
        <v>5799.9419999999991</v>
      </c>
      <c r="M21" s="32">
        <v>0.1</v>
      </c>
      <c r="N21" s="5">
        <f>L21*M21</f>
        <v>579.99419999999998</v>
      </c>
      <c r="O21" s="5">
        <f>L21-N21</f>
        <v>5219.947799999999</v>
      </c>
      <c r="P21" s="32">
        <v>0.5</v>
      </c>
      <c r="Q21" s="5">
        <f>O21*P21</f>
        <v>2609.9738999999995</v>
      </c>
      <c r="S21" s="5">
        <f>+I21+N21+Q21</f>
        <v>6412.1580999999987</v>
      </c>
    </row>
    <row r="22" spans="1:19" x14ac:dyDescent="0.2">
      <c r="A22" s="33"/>
      <c r="B22" s="4">
        <v>2</v>
      </c>
      <c r="C22" s="14">
        <v>10111</v>
      </c>
      <c r="D22" s="15">
        <v>3.7</v>
      </c>
      <c r="E22" s="5">
        <f t="shared" ref="E22:E27" si="10">C22*D22</f>
        <v>37410.700000000004</v>
      </c>
      <c r="F22" s="32">
        <v>0.1</v>
      </c>
      <c r="G22" s="23">
        <f t="shared" ref="G22:G27" si="11">C22*(1-F22)</f>
        <v>9099.9</v>
      </c>
      <c r="H22" s="5">
        <f t="shared" ref="H22:H27" si="12">D22*G22</f>
        <v>33669.629999999997</v>
      </c>
      <c r="I22" s="5">
        <f t="shared" ref="I22:I27" si="13">E22-H22</f>
        <v>3741.070000000007</v>
      </c>
      <c r="J22" s="32">
        <v>0.2</v>
      </c>
      <c r="K22" s="5">
        <f t="shared" ref="K22:K27" si="14">G22*D22*(1-J22)</f>
        <v>26935.703999999998</v>
      </c>
      <c r="L22" s="12">
        <f t="shared" ref="L22:L27" si="15">H22-K22</f>
        <v>6733.9259999999995</v>
      </c>
      <c r="M22" s="32">
        <v>0.1</v>
      </c>
      <c r="N22" s="5">
        <f t="shared" ref="N22:N27" si="16">L22*M22</f>
        <v>673.39260000000002</v>
      </c>
      <c r="O22" s="5">
        <f t="shared" ref="O22:O27" si="17">L22-N22</f>
        <v>6060.5333999999993</v>
      </c>
      <c r="P22" s="32">
        <v>0.5</v>
      </c>
      <c r="Q22" s="5">
        <f t="shared" ref="Q22:Q27" si="18">O22*P22</f>
        <v>3030.2666999999997</v>
      </c>
      <c r="S22" s="5">
        <f t="shared" ref="S22:S27" si="19">+I22+N22+Q22</f>
        <v>7444.7293000000063</v>
      </c>
    </row>
    <row r="23" spans="1:19" x14ac:dyDescent="0.2">
      <c r="A23" s="33"/>
      <c r="B23" s="4">
        <v>3</v>
      </c>
      <c r="C23" s="14">
        <v>10000</v>
      </c>
      <c r="D23" s="15">
        <v>4.8</v>
      </c>
      <c r="E23" s="5">
        <f t="shared" si="10"/>
        <v>48000</v>
      </c>
      <c r="F23" s="32">
        <v>0.1</v>
      </c>
      <c r="G23" s="23">
        <f t="shared" si="11"/>
        <v>9000</v>
      </c>
      <c r="H23" s="5">
        <f t="shared" si="12"/>
        <v>43200</v>
      </c>
      <c r="I23" s="5">
        <f t="shared" si="13"/>
        <v>4800</v>
      </c>
      <c r="J23" s="32">
        <v>0.25</v>
      </c>
      <c r="K23" s="5">
        <f t="shared" si="14"/>
        <v>32400</v>
      </c>
      <c r="L23" s="12">
        <f t="shared" si="15"/>
        <v>10800</v>
      </c>
      <c r="M23" s="32">
        <v>0.1</v>
      </c>
      <c r="N23" s="5">
        <f t="shared" si="16"/>
        <v>1080</v>
      </c>
      <c r="O23" s="5">
        <f t="shared" si="17"/>
        <v>9720</v>
      </c>
      <c r="P23" s="32">
        <v>0.5</v>
      </c>
      <c r="Q23" s="5">
        <f t="shared" si="18"/>
        <v>4860</v>
      </c>
      <c r="S23" s="5">
        <f t="shared" si="19"/>
        <v>10740</v>
      </c>
    </row>
    <row r="24" spans="1:19" x14ac:dyDescent="0.2">
      <c r="A24" s="33"/>
      <c r="B24" s="4">
        <v>4</v>
      </c>
      <c r="C24" s="14">
        <v>9999</v>
      </c>
      <c r="D24" s="15">
        <v>5.9</v>
      </c>
      <c r="E24" s="5">
        <f t="shared" si="10"/>
        <v>58994.100000000006</v>
      </c>
      <c r="F24" s="32">
        <v>0.1</v>
      </c>
      <c r="G24" s="23">
        <f t="shared" si="11"/>
        <v>8999.1</v>
      </c>
      <c r="H24" s="5">
        <f t="shared" si="12"/>
        <v>53094.69</v>
      </c>
      <c r="I24" s="5">
        <f t="shared" si="13"/>
        <v>5899.4100000000035</v>
      </c>
      <c r="J24" s="32">
        <v>0.25</v>
      </c>
      <c r="K24" s="5">
        <f t="shared" si="14"/>
        <v>39821.017500000002</v>
      </c>
      <c r="L24" s="12">
        <f t="shared" si="15"/>
        <v>13273.672500000001</v>
      </c>
      <c r="M24" s="32">
        <v>0.1</v>
      </c>
      <c r="N24" s="5">
        <f t="shared" si="16"/>
        <v>1327.3672500000002</v>
      </c>
      <c r="O24" s="5">
        <f t="shared" si="17"/>
        <v>11946.305250000001</v>
      </c>
      <c r="P24" s="32">
        <v>0.5</v>
      </c>
      <c r="Q24" s="5">
        <f t="shared" si="18"/>
        <v>5973.1526250000006</v>
      </c>
      <c r="S24" s="5">
        <f t="shared" si="19"/>
        <v>13199.929875000005</v>
      </c>
    </row>
    <row r="25" spans="1:19" x14ac:dyDescent="0.2">
      <c r="A25" s="33"/>
      <c r="B25" s="4">
        <v>5</v>
      </c>
      <c r="C25" s="14">
        <v>8888</v>
      </c>
      <c r="D25" s="15">
        <v>7.2</v>
      </c>
      <c r="E25" s="5">
        <f t="shared" si="10"/>
        <v>63993.599999999999</v>
      </c>
      <c r="F25" s="32">
        <v>0.1</v>
      </c>
      <c r="G25" s="23">
        <f t="shared" si="11"/>
        <v>7999.2</v>
      </c>
      <c r="H25" s="5">
        <f t="shared" si="12"/>
        <v>57594.239999999998</v>
      </c>
      <c r="I25" s="5">
        <f t="shared" si="13"/>
        <v>6399.3600000000006</v>
      </c>
      <c r="J25" s="32">
        <v>0.25</v>
      </c>
      <c r="K25" s="5">
        <f t="shared" si="14"/>
        <v>43195.68</v>
      </c>
      <c r="L25" s="12">
        <f t="shared" si="15"/>
        <v>14398.559999999998</v>
      </c>
      <c r="M25" s="32">
        <v>0.1</v>
      </c>
      <c r="N25" s="5">
        <f t="shared" si="16"/>
        <v>1439.8559999999998</v>
      </c>
      <c r="O25" s="5">
        <f t="shared" si="17"/>
        <v>12958.703999999998</v>
      </c>
      <c r="P25" s="32">
        <v>0.5</v>
      </c>
      <c r="Q25" s="5">
        <f t="shared" si="18"/>
        <v>6479.351999999999</v>
      </c>
      <c r="S25" s="5">
        <f t="shared" si="19"/>
        <v>14318.567999999999</v>
      </c>
    </row>
    <row r="26" spans="1:19" x14ac:dyDescent="0.2">
      <c r="A26" s="33"/>
      <c r="B26" s="4">
        <v>6</v>
      </c>
      <c r="C26" s="14">
        <v>6666</v>
      </c>
      <c r="D26" s="15">
        <v>8.4</v>
      </c>
      <c r="E26" s="5">
        <f t="shared" si="10"/>
        <v>55994.400000000001</v>
      </c>
      <c r="F26" s="32">
        <v>0.1</v>
      </c>
      <c r="G26" s="23">
        <f t="shared" si="11"/>
        <v>5999.4000000000005</v>
      </c>
      <c r="H26" s="5">
        <f t="shared" si="12"/>
        <v>50394.960000000006</v>
      </c>
      <c r="I26" s="5">
        <f t="shared" si="13"/>
        <v>5599.4399999999951</v>
      </c>
      <c r="J26" s="32">
        <v>0.3</v>
      </c>
      <c r="K26" s="5">
        <f t="shared" si="14"/>
        <v>35276.472000000002</v>
      </c>
      <c r="L26" s="12">
        <f t="shared" si="15"/>
        <v>15118.488000000005</v>
      </c>
      <c r="M26" s="32">
        <v>0.1</v>
      </c>
      <c r="N26" s="5">
        <f t="shared" si="16"/>
        <v>1511.8488000000007</v>
      </c>
      <c r="O26" s="5">
        <f t="shared" si="17"/>
        <v>13606.639200000005</v>
      </c>
      <c r="P26" s="32">
        <v>0.5</v>
      </c>
      <c r="Q26" s="5">
        <f t="shared" si="18"/>
        <v>6803.3196000000025</v>
      </c>
      <c r="S26" s="5">
        <f t="shared" si="19"/>
        <v>13914.608399999997</v>
      </c>
    </row>
    <row r="27" spans="1:19" ht="15" thickBot="1" x14ac:dyDescent="0.25">
      <c r="A27" s="33"/>
      <c r="B27" s="4" t="s">
        <v>4</v>
      </c>
      <c r="C27" s="14">
        <v>4444</v>
      </c>
      <c r="D27" s="15">
        <v>9.3000000000000007</v>
      </c>
      <c r="E27" s="5">
        <f t="shared" si="10"/>
        <v>41329.200000000004</v>
      </c>
      <c r="F27" s="32">
        <v>0.1</v>
      </c>
      <c r="G27" s="23">
        <f t="shared" si="11"/>
        <v>3999.6</v>
      </c>
      <c r="H27" s="5">
        <f t="shared" si="12"/>
        <v>37196.28</v>
      </c>
      <c r="I27" s="5">
        <f t="shared" si="13"/>
        <v>4132.9200000000055</v>
      </c>
      <c r="J27" s="32">
        <v>0.3</v>
      </c>
      <c r="K27" s="5">
        <f t="shared" si="14"/>
        <v>26037.395999999997</v>
      </c>
      <c r="L27" s="12">
        <f t="shared" si="15"/>
        <v>11158.884000000002</v>
      </c>
      <c r="M27" s="32">
        <v>0.1</v>
      </c>
      <c r="N27" s="5">
        <f t="shared" si="16"/>
        <v>1115.8884000000003</v>
      </c>
      <c r="O27" s="5">
        <f t="shared" si="17"/>
        <v>10042.995600000002</v>
      </c>
      <c r="P27" s="32">
        <v>0.5</v>
      </c>
      <c r="Q27" s="5">
        <f t="shared" si="18"/>
        <v>5021.497800000001</v>
      </c>
      <c r="S27" s="5">
        <f t="shared" si="19"/>
        <v>10270.306200000006</v>
      </c>
    </row>
    <row r="28" spans="1:19" ht="15" thickTop="1" x14ac:dyDescent="0.2">
      <c r="E28" s="8">
        <f>SUM(E21:E27)</f>
        <v>337943.9</v>
      </c>
      <c r="F28" s="16"/>
      <c r="G28" s="16"/>
      <c r="H28" s="8">
        <f>SUM(H21:H27)</f>
        <v>304149.51</v>
      </c>
      <c r="I28" s="8">
        <f>SUM(I21:I27)</f>
        <v>33794.390000000014</v>
      </c>
      <c r="K28" s="8">
        <f>SUM(K21:K27)</f>
        <v>226866.03750000001</v>
      </c>
      <c r="L28" s="8">
        <f>SUM(L21:L27)</f>
        <v>77283.472500000018</v>
      </c>
      <c r="N28" s="8">
        <f>SUM(N21:N27)</f>
        <v>7728.3472500000007</v>
      </c>
      <c r="O28" s="8">
        <f>SUM(O21:O27)</f>
        <v>69555.125250000012</v>
      </c>
      <c r="Q28" s="8">
        <f>SUM(Q21:Q27)</f>
        <v>34777.562625000006</v>
      </c>
      <c r="S28" s="8">
        <f>SUM(S21:S27)</f>
        <v>76300.299875000012</v>
      </c>
    </row>
    <row r="31" spans="1:19" ht="85.5" x14ac:dyDescent="0.2">
      <c r="A31" s="3" t="s">
        <v>2</v>
      </c>
      <c r="B31" s="3" t="s">
        <v>3</v>
      </c>
      <c r="C31" s="3" t="s">
        <v>26</v>
      </c>
      <c r="D31" s="3" t="s">
        <v>38</v>
      </c>
      <c r="E31" s="3" t="s">
        <v>18</v>
      </c>
      <c r="F31" s="3" t="s">
        <v>55</v>
      </c>
      <c r="G31" s="3" t="s">
        <v>56</v>
      </c>
      <c r="H31" s="3" t="s">
        <v>57</v>
      </c>
      <c r="I31" s="3" t="s">
        <v>58</v>
      </c>
      <c r="J31" s="3" t="s">
        <v>5</v>
      </c>
      <c r="K31" s="3" t="s">
        <v>21</v>
      </c>
      <c r="L31" s="3" t="s">
        <v>39</v>
      </c>
      <c r="M31" s="3" t="s">
        <v>16</v>
      </c>
      <c r="N31" s="3" t="s">
        <v>17</v>
      </c>
      <c r="O31" s="3" t="s">
        <v>19</v>
      </c>
      <c r="P31" s="3" t="s">
        <v>13</v>
      </c>
      <c r="Q31" s="3" t="s">
        <v>14</v>
      </c>
      <c r="S31" s="3" t="s">
        <v>32</v>
      </c>
    </row>
    <row r="32" spans="1:19" ht="14.1" customHeight="1" x14ac:dyDescent="0.2">
      <c r="A32" s="34" t="s">
        <v>23</v>
      </c>
      <c r="B32" s="4">
        <v>1</v>
      </c>
      <c r="C32" s="14"/>
      <c r="D32" s="15"/>
      <c r="E32" s="5">
        <f>C32*D32</f>
        <v>0</v>
      </c>
      <c r="F32" s="32">
        <v>0.1</v>
      </c>
      <c r="G32" s="23">
        <f>C32*(1-F32)</f>
        <v>0</v>
      </c>
      <c r="H32" s="5">
        <f>D32*G32</f>
        <v>0</v>
      </c>
      <c r="I32" s="5">
        <f>E32-H32</f>
        <v>0</v>
      </c>
      <c r="J32" s="32">
        <v>0.2</v>
      </c>
      <c r="K32" s="5">
        <f>G32*D32*(1-J32)</f>
        <v>0</v>
      </c>
      <c r="L32" s="12">
        <f>H32-K32</f>
        <v>0</v>
      </c>
      <c r="M32" s="32">
        <v>0.1</v>
      </c>
      <c r="N32" s="5">
        <f>L32*M32</f>
        <v>0</v>
      </c>
      <c r="O32" s="5">
        <f>L32-N32</f>
        <v>0</v>
      </c>
      <c r="P32" s="32">
        <v>0.5</v>
      </c>
      <c r="Q32" s="5">
        <f>O32*P32</f>
        <v>0</v>
      </c>
      <c r="S32" s="5">
        <f>+I32+N32+Q32</f>
        <v>0</v>
      </c>
    </row>
    <row r="33" spans="1:19" x14ac:dyDescent="0.2">
      <c r="A33" s="34"/>
      <c r="B33" s="4">
        <v>2</v>
      </c>
      <c r="C33" s="14"/>
      <c r="D33" s="15"/>
      <c r="E33" s="5">
        <f t="shared" ref="E33:E38" si="20">C33*D33</f>
        <v>0</v>
      </c>
      <c r="F33" s="32">
        <v>0.1</v>
      </c>
      <c r="G33" s="23">
        <f t="shared" ref="G33:G38" si="21">C33*(1-F33)</f>
        <v>0</v>
      </c>
      <c r="H33" s="5">
        <f t="shared" ref="H33:H38" si="22">D33*G33</f>
        <v>0</v>
      </c>
      <c r="I33" s="5">
        <f t="shared" ref="I33:I38" si="23">E33-H33</f>
        <v>0</v>
      </c>
      <c r="J33" s="32">
        <v>0.2</v>
      </c>
      <c r="K33" s="5">
        <f t="shared" ref="K33:K38" si="24">G33*D33*(1-J33)</f>
        <v>0</v>
      </c>
      <c r="L33" s="12">
        <f t="shared" ref="L33:L38" si="25">H33-K33</f>
        <v>0</v>
      </c>
      <c r="M33" s="32">
        <v>0.1</v>
      </c>
      <c r="N33" s="5">
        <f t="shared" ref="N33:N38" si="26">L33*M33</f>
        <v>0</v>
      </c>
      <c r="O33" s="5">
        <f t="shared" ref="O33:O38" si="27">L33-N33</f>
        <v>0</v>
      </c>
      <c r="P33" s="32">
        <v>0.5</v>
      </c>
      <c r="Q33" s="5">
        <f t="shared" ref="Q33:Q38" si="28">O33*P33</f>
        <v>0</v>
      </c>
      <c r="S33" s="5">
        <f t="shared" ref="S33:S38" si="29">+I33+N33+Q33</f>
        <v>0</v>
      </c>
    </row>
    <row r="34" spans="1:19" x14ac:dyDescent="0.2">
      <c r="A34" s="34"/>
      <c r="B34" s="4">
        <v>3</v>
      </c>
      <c r="C34" s="14"/>
      <c r="D34" s="15"/>
      <c r="E34" s="5">
        <f t="shared" si="20"/>
        <v>0</v>
      </c>
      <c r="F34" s="32">
        <v>0.1</v>
      </c>
      <c r="G34" s="23">
        <f t="shared" si="21"/>
        <v>0</v>
      </c>
      <c r="H34" s="5">
        <f t="shared" si="22"/>
        <v>0</v>
      </c>
      <c r="I34" s="5">
        <f t="shared" si="23"/>
        <v>0</v>
      </c>
      <c r="J34" s="32">
        <v>0.25</v>
      </c>
      <c r="K34" s="5">
        <f t="shared" si="24"/>
        <v>0</v>
      </c>
      <c r="L34" s="12">
        <f t="shared" si="25"/>
        <v>0</v>
      </c>
      <c r="M34" s="32">
        <v>0.1</v>
      </c>
      <c r="N34" s="5">
        <f t="shared" si="26"/>
        <v>0</v>
      </c>
      <c r="O34" s="5">
        <f t="shared" si="27"/>
        <v>0</v>
      </c>
      <c r="P34" s="32">
        <v>0.5</v>
      </c>
      <c r="Q34" s="5">
        <f t="shared" si="28"/>
        <v>0</v>
      </c>
      <c r="S34" s="5">
        <f t="shared" si="29"/>
        <v>0</v>
      </c>
    </row>
    <row r="35" spans="1:19" x14ac:dyDescent="0.2">
      <c r="A35" s="34"/>
      <c r="B35" s="4">
        <v>4</v>
      </c>
      <c r="C35" s="14"/>
      <c r="D35" s="15"/>
      <c r="E35" s="5">
        <f t="shared" si="20"/>
        <v>0</v>
      </c>
      <c r="F35" s="32">
        <v>0.1</v>
      </c>
      <c r="G35" s="23">
        <f t="shared" si="21"/>
        <v>0</v>
      </c>
      <c r="H35" s="5">
        <f t="shared" si="22"/>
        <v>0</v>
      </c>
      <c r="I35" s="5">
        <f t="shared" si="23"/>
        <v>0</v>
      </c>
      <c r="J35" s="32">
        <v>0.25</v>
      </c>
      <c r="K35" s="5">
        <f t="shared" si="24"/>
        <v>0</v>
      </c>
      <c r="L35" s="12">
        <f t="shared" si="25"/>
        <v>0</v>
      </c>
      <c r="M35" s="32">
        <v>0.1</v>
      </c>
      <c r="N35" s="5">
        <f t="shared" si="26"/>
        <v>0</v>
      </c>
      <c r="O35" s="5">
        <f t="shared" si="27"/>
        <v>0</v>
      </c>
      <c r="P35" s="32">
        <v>0.5</v>
      </c>
      <c r="Q35" s="5">
        <f t="shared" si="28"/>
        <v>0</v>
      </c>
      <c r="S35" s="5">
        <f t="shared" si="29"/>
        <v>0</v>
      </c>
    </row>
    <row r="36" spans="1:19" x14ac:dyDescent="0.2">
      <c r="A36" s="34"/>
      <c r="B36" s="4">
        <v>5</v>
      </c>
      <c r="C36" s="14"/>
      <c r="D36" s="15"/>
      <c r="E36" s="5">
        <f t="shared" si="20"/>
        <v>0</v>
      </c>
      <c r="F36" s="32">
        <v>0.1</v>
      </c>
      <c r="G36" s="23">
        <f t="shared" si="21"/>
        <v>0</v>
      </c>
      <c r="H36" s="5">
        <f t="shared" si="22"/>
        <v>0</v>
      </c>
      <c r="I36" s="5">
        <f t="shared" si="23"/>
        <v>0</v>
      </c>
      <c r="J36" s="32">
        <v>0.25</v>
      </c>
      <c r="K36" s="5">
        <f t="shared" si="24"/>
        <v>0</v>
      </c>
      <c r="L36" s="12">
        <f t="shared" si="25"/>
        <v>0</v>
      </c>
      <c r="M36" s="32">
        <v>0.1</v>
      </c>
      <c r="N36" s="5">
        <f t="shared" si="26"/>
        <v>0</v>
      </c>
      <c r="O36" s="5">
        <f t="shared" si="27"/>
        <v>0</v>
      </c>
      <c r="P36" s="32">
        <v>0.5</v>
      </c>
      <c r="Q36" s="5">
        <f t="shared" si="28"/>
        <v>0</v>
      </c>
      <c r="S36" s="5">
        <f t="shared" si="29"/>
        <v>0</v>
      </c>
    </row>
    <row r="37" spans="1:19" x14ac:dyDescent="0.2">
      <c r="A37" s="34"/>
      <c r="B37" s="4">
        <v>6</v>
      </c>
      <c r="C37" s="14"/>
      <c r="D37" s="15"/>
      <c r="E37" s="5">
        <f t="shared" si="20"/>
        <v>0</v>
      </c>
      <c r="F37" s="32">
        <v>0.1</v>
      </c>
      <c r="G37" s="23">
        <f t="shared" si="21"/>
        <v>0</v>
      </c>
      <c r="H37" s="5">
        <f t="shared" si="22"/>
        <v>0</v>
      </c>
      <c r="I37" s="5">
        <f t="shared" si="23"/>
        <v>0</v>
      </c>
      <c r="J37" s="32">
        <v>0.3</v>
      </c>
      <c r="K37" s="5">
        <f t="shared" si="24"/>
        <v>0</v>
      </c>
      <c r="L37" s="12">
        <f t="shared" si="25"/>
        <v>0</v>
      </c>
      <c r="M37" s="32">
        <v>0.1</v>
      </c>
      <c r="N37" s="5">
        <f t="shared" si="26"/>
        <v>0</v>
      </c>
      <c r="O37" s="5">
        <f t="shared" si="27"/>
        <v>0</v>
      </c>
      <c r="P37" s="32">
        <v>0.5</v>
      </c>
      <c r="Q37" s="5">
        <f t="shared" si="28"/>
        <v>0</v>
      </c>
      <c r="S37" s="5">
        <f t="shared" si="29"/>
        <v>0</v>
      </c>
    </row>
    <row r="38" spans="1:19" ht="15" thickBot="1" x14ac:dyDescent="0.25">
      <c r="A38" s="34"/>
      <c r="B38" s="4" t="s">
        <v>4</v>
      </c>
      <c r="C38" s="14"/>
      <c r="D38" s="15"/>
      <c r="E38" s="5">
        <f t="shared" si="20"/>
        <v>0</v>
      </c>
      <c r="F38" s="32">
        <v>0.1</v>
      </c>
      <c r="G38" s="23">
        <f t="shared" si="21"/>
        <v>0</v>
      </c>
      <c r="H38" s="5">
        <f t="shared" si="22"/>
        <v>0</v>
      </c>
      <c r="I38" s="5">
        <f t="shared" si="23"/>
        <v>0</v>
      </c>
      <c r="J38" s="32">
        <v>0.3</v>
      </c>
      <c r="K38" s="5">
        <f t="shared" si="24"/>
        <v>0</v>
      </c>
      <c r="L38" s="12">
        <f t="shared" si="25"/>
        <v>0</v>
      </c>
      <c r="M38" s="32">
        <v>0.1</v>
      </c>
      <c r="N38" s="5">
        <f t="shared" si="26"/>
        <v>0</v>
      </c>
      <c r="O38" s="5">
        <f t="shared" si="27"/>
        <v>0</v>
      </c>
      <c r="P38" s="32">
        <v>0.5</v>
      </c>
      <c r="Q38" s="5">
        <f t="shared" si="28"/>
        <v>0</v>
      </c>
      <c r="S38" s="5">
        <f t="shared" si="29"/>
        <v>0</v>
      </c>
    </row>
    <row r="39" spans="1:19" ht="15.75" thickTop="1" thickBot="1" x14ac:dyDescent="0.25">
      <c r="E39" s="8">
        <f>SUM(E32:E38)</f>
        <v>0</v>
      </c>
      <c r="F39" s="16"/>
      <c r="G39" s="16"/>
      <c r="H39" s="8">
        <f>SUM(H32:H38)</f>
        <v>0</v>
      </c>
      <c r="I39" s="8">
        <f>SUM(I32:I38)</f>
        <v>0</v>
      </c>
      <c r="K39" s="8">
        <f>SUM(K32:K38)</f>
        <v>0</v>
      </c>
      <c r="L39" s="8">
        <f>SUM(L32:L38)</f>
        <v>0</v>
      </c>
      <c r="N39" s="8">
        <f>SUM(N32:N38)</f>
        <v>0</v>
      </c>
      <c r="O39" s="8">
        <f>SUM(O32:O38)</f>
        <v>0</v>
      </c>
      <c r="Q39" s="8">
        <f>SUM(Q32:Q38)</f>
        <v>0</v>
      </c>
      <c r="S39" s="8">
        <f>SUM(S32:S38)</f>
        <v>0</v>
      </c>
    </row>
    <row r="40" spans="1:19" ht="15" thickTop="1" x14ac:dyDescent="0.2">
      <c r="A40" s="1" t="s">
        <v>59</v>
      </c>
      <c r="S40" s="8">
        <f>SUM(S33:S39)</f>
        <v>0</v>
      </c>
    </row>
    <row r="41" spans="1:19" ht="15" thickBot="1" x14ac:dyDescent="0.25"/>
    <row r="42" spans="1:19" ht="15.75" thickBot="1" x14ac:dyDescent="0.3">
      <c r="Q42" s="20" t="s">
        <v>34</v>
      </c>
      <c r="S42" s="9">
        <f>S17+S28+S39+S40</f>
        <v>152600.59975000002</v>
      </c>
    </row>
  </sheetData>
  <mergeCells count="3">
    <mergeCell ref="A10:A16"/>
    <mergeCell ref="A21:A27"/>
    <mergeCell ref="A32:A38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0A2EC-8F61-4798-AB9E-686F69098241}">
  <dimension ref="A1:T40"/>
  <sheetViews>
    <sheetView topLeftCell="A7" workbookViewId="0">
      <selection activeCell="J43" sqref="J43"/>
    </sheetView>
  </sheetViews>
  <sheetFormatPr baseColWidth="10" defaultColWidth="10.85546875" defaultRowHeight="14.25" outlineLevelCol="1" x14ac:dyDescent="0.2"/>
  <cols>
    <col min="1" max="1" width="13.85546875" style="1" customWidth="1"/>
    <col min="2" max="2" width="10.85546875" style="1"/>
    <col min="3" max="3" width="10.7109375" style="1" customWidth="1"/>
    <col min="4" max="4" width="10.85546875" style="1"/>
    <col min="5" max="5" width="14.5703125" style="1" hidden="1" customWidth="1" outlineLevel="1"/>
    <col min="6" max="6" width="14.5703125" style="1" customWidth="1" collapsed="1"/>
    <col min="7" max="9" width="14.5703125" style="1" hidden="1" customWidth="1" outlineLevel="1"/>
    <col min="10" max="10" width="13.85546875" style="1" customWidth="1" collapsed="1"/>
    <col min="11" max="12" width="13.85546875" style="1" hidden="1" customWidth="1" outlineLevel="1"/>
    <col min="13" max="13" width="15.42578125" style="1" hidden="1" customWidth="1" outlineLevel="1"/>
    <col min="14" max="14" width="14.7109375" style="1" hidden="1" customWidth="1" outlineLevel="1"/>
    <col min="15" max="15" width="10.85546875" style="1" collapsed="1"/>
    <col min="16" max="16" width="13.85546875" style="1" hidden="1" customWidth="1" outlineLevel="1"/>
    <col min="17" max="17" width="6.140625" style="1" customWidth="1" collapsed="1"/>
    <col min="18" max="18" width="26.140625" style="1" customWidth="1"/>
    <col min="19" max="19" width="11.5703125" style="1" bestFit="1" customWidth="1"/>
    <col min="20" max="20" width="13.7109375" style="1" bestFit="1" customWidth="1"/>
    <col min="21" max="16384" width="10.85546875" style="1"/>
  </cols>
  <sheetData>
    <row r="1" spans="1:20" ht="20.25" x14ac:dyDescent="0.3">
      <c r="A1" s="2" t="s">
        <v>0</v>
      </c>
    </row>
    <row r="3" spans="1:20" ht="18" x14ac:dyDescent="0.25">
      <c r="A3" s="7" t="s">
        <v>7</v>
      </c>
      <c r="C3" s="1" t="s">
        <v>1</v>
      </c>
    </row>
    <row r="5" spans="1:20" ht="15.75" x14ac:dyDescent="0.2">
      <c r="A5" s="10" t="s">
        <v>37</v>
      </c>
    </row>
    <row r="7" spans="1:20" ht="75.95" customHeight="1" x14ac:dyDescent="0.2">
      <c r="A7" s="3" t="s">
        <v>2</v>
      </c>
      <c r="B7" s="3" t="s">
        <v>3</v>
      </c>
      <c r="C7" s="3" t="s">
        <v>26</v>
      </c>
      <c r="D7" s="3" t="s">
        <v>25</v>
      </c>
      <c r="E7" s="3" t="s">
        <v>18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</v>
      </c>
      <c r="K7" s="3" t="s">
        <v>20</v>
      </c>
      <c r="L7" s="3" t="s">
        <v>6</v>
      </c>
      <c r="M7" s="3" t="s">
        <v>33</v>
      </c>
      <c r="N7" s="3" t="s">
        <v>30</v>
      </c>
      <c r="O7" s="3" t="s">
        <v>13</v>
      </c>
      <c r="P7" s="3" t="s">
        <v>14</v>
      </c>
      <c r="R7" s="3" t="s">
        <v>32</v>
      </c>
    </row>
    <row r="8" spans="1:20" ht="15" customHeight="1" x14ac:dyDescent="0.2">
      <c r="A8" s="33" t="s">
        <v>8</v>
      </c>
      <c r="B8" s="4">
        <v>1</v>
      </c>
      <c r="C8" s="14">
        <v>1234</v>
      </c>
      <c r="D8" s="15">
        <v>75.7</v>
      </c>
      <c r="E8" s="5">
        <f>C8*D8</f>
        <v>93413.8</v>
      </c>
      <c r="F8" s="32">
        <v>0.1</v>
      </c>
      <c r="G8" s="19">
        <f>C8*(1-F8)</f>
        <v>1110.6000000000001</v>
      </c>
      <c r="H8" s="17">
        <f>G8*D8</f>
        <v>84072.420000000013</v>
      </c>
      <c r="I8" s="18">
        <f>E8-H8</f>
        <v>9341.3799999999901</v>
      </c>
      <c r="J8" s="32">
        <v>0.9</v>
      </c>
      <c r="K8" s="5">
        <f>G8*(1-J8)*D8</f>
        <v>8407.2420000000002</v>
      </c>
      <c r="L8" s="6">
        <v>49</v>
      </c>
      <c r="M8" s="6">
        <f>G8*J8*L8</f>
        <v>48977.460000000006</v>
      </c>
      <c r="N8" s="5">
        <f>H8-K8-M8</f>
        <v>26687.718000000008</v>
      </c>
      <c r="O8" s="32">
        <v>0.2</v>
      </c>
      <c r="P8" s="5">
        <f>M8*O8</f>
        <v>9795.492000000002</v>
      </c>
      <c r="R8" s="5">
        <f>I8+N8+P8</f>
        <v>45824.59</v>
      </c>
    </row>
    <row r="9" spans="1:20" x14ac:dyDescent="0.2">
      <c r="A9" s="33"/>
      <c r="B9" s="4">
        <v>2</v>
      </c>
      <c r="C9" s="14">
        <v>1134</v>
      </c>
      <c r="D9" s="15">
        <v>97.5</v>
      </c>
      <c r="E9" s="5">
        <f>C9*D9</f>
        <v>110565</v>
      </c>
      <c r="F9" s="32">
        <v>0.1</v>
      </c>
      <c r="G9" s="19">
        <f t="shared" ref="G9:G14" si="0">C9*(1-F9)</f>
        <v>1020.6</v>
      </c>
      <c r="H9" s="17">
        <f t="shared" ref="H9:H14" si="1">G9*D9</f>
        <v>99508.5</v>
      </c>
      <c r="I9" s="18">
        <f t="shared" ref="I9:I14" si="2">E9-H9</f>
        <v>11056.5</v>
      </c>
      <c r="J9" s="32">
        <v>0.95</v>
      </c>
      <c r="K9" s="5">
        <f t="shared" ref="K9:K14" si="3">G9*(1-J9)*D9</f>
        <v>4975.4250000000038</v>
      </c>
      <c r="L9" s="6">
        <v>49</v>
      </c>
      <c r="M9" s="6">
        <f t="shared" ref="M9:M14" si="4">G9*J9*L9</f>
        <v>47508.93</v>
      </c>
      <c r="N9" s="5">
        <f t="shared" ref="N9:N14" si="5">H9-K9-M9</f>
        <v>47024.144999999997</v>
      </c>
      <c r="O9" s="32">
        <v>0.2</v>
      </c>
      <c r="P9" s="5">
        <f t="shared" ref="P9:P14" si="6">M9*O9</f>
        <v>9501.7860000000001</v>
      </c>
      <c r="R9" s="5">
        <f t="shared" ref="R9:R14" si="7">I9+N9+P9</f>
        <v>67582.430999999997</v>
      </c>
    </row>
    <row r="10" spans="1:20" x14ac:dyDescent="0.2">
      <c r="A10" s="33"/>
      <c r="B10" s="4">
        <v>3</v>
      </c>
      <c r="C10" s="14">
        <v>1034</v>
      </c>
      <c r="D10" s="15">
        <v>129.80000000000001</v>
      </c>
      <c r="E10" s="5">
        <f t="shared" ref="E10:E14" si="8">C10*D10</f>
        <v>134213.20000000001</v>
      </c>
      <c r="F10" s="32">
        <v>0.15</v>
      </c>
      <c r="G10" s="19">
        <f t="shared" si="0"/>
        <v>878.9</v>
      </c>
      <c r="H10" s="17">
        <f t="shared" si="1"/>
        <v>114081.22</v>
      </c>
      <c r="I10" s="18">
        <f t="shared" si="2"/>
        <v>20131.98000000001</v>
      </c>
      <c r="J10" s="32">
        <v>1</v>
      </c>
      <c r="K10" s="5">
        <f t="shared" si="3"/>
        <v>0</v>
      </c>
      <c r="L10" s="6">
        <v>49</v>
      </c>
      <c r="M10" s="6">
        <f t="shared" si="4"/>
        <v>43066.1</v>
      </c>
      <c r="N10" s="5">
        <f t="shared" si="5"/>
        <v>71015.12</v>
      </c>
      <c r="O10" s="32">
        <v>0.2</v>
      </c>
      <c r="P10" s="5">
        <f t="shared" si="6"/>
        <v>8613.2199999999993</v>
      </c>
      <c r="R10" s="5">
        <f t="shared" si="7"/>
        <v>99760.320000000007</v>
      </c>
    </row>
    <row r="11" spans="1:20" x14ac:dyDescent="0.2">
      <c r="A11" s="33"/>
      <c r="B11" s="4">
        <v>4</v>
      </c>
      <c r="C11" s="14">
        <v>899</v>
      </c>
      <c r="D11" s="15">
        <v>160.5</v>
      </c>
      <c r="E11" s="5">
        <f t="shared" si="8"/>
        <v>144289.5</v>
      </c>
      <c r="F11" s="32">
        <v>0.15</v>
      </c>
      <c r="G11" s="19">
        <f t="shared" si="0"/>
        <v>764.15</v>
      </c>
      <c r="H11" s="17">
        <f t="shared" si="1"/>
        <v>122646.075</v>
      </c>
      <c r="I11" s="18">
        <f t="shared" si="2"/>
        <v>21643.425000000003</v>
      </c>
      <c r="J11" s="32">
        <v>1</v>
      </c>
      <c r="K11" s="5">
        <f t="shared" si="3"/>
        <v>0</v>
      </c>
      <c r="L11" s="6">
        <v>49</v>
      </c>
      <c r="M11" s="6">
        <f t="shared" si="4"/>
        <v>37443.35</v>
      </c>
      <c r="N11" s="5">
        <f t="shared" si="5"/>
        <v>85202.725000000006</v>
      </c>
      <c r="O11" s="32">
        <v>0.2</v>
      </c>
      <c r="P11" s="5">
        <f t="shared" si="6"/>
        <v>7488.67</v>
      </c>
      <c r="R11" s="5">
        <f t="shared" si="7"/>
        <v>114334.82</v>
      </c>
    </row>
    <row r="12" spans="1:20" x14ac:dyDescent="0.2">
      <c r="A12" s="33"/>
      <c r="B12" s="4">
        <v>5</v>
      </c>
      <c r="C12" s="14">
        <v>525</v>
      </c>
      <c r="D12" s="15">
        <v>188</v>
      </c>
      <c r="E12" s="5">
        <f t="shared" si="8"/>
        <v>98700</v>
      </c>
      <c r="F12" s="32">
        <v>0.15</v>
      </c>
      <c r="G12" s="19">
        <f t="shared" si="0"/>
        <v>446.25</v>
      </c>
      <c r="H12" s="17">
        <f t="shared" si="1"/>
        <v>83895</v>
      </c>
      <c r="I12" s="18">
        <f t="shared" si="2"/>
        <v>14805</v>
      </c>
      <c r="J12" s="32">
        <v>1</v>
      </c>
      <c r="K12" s="5">
        <f t="shared" si="3"/>
        <v>0</v>
      </c>
      <c r="L12" s="6">
        <v>49</v>
      </c>
      <c r="M12" s="6">
        <f t="shared" si="4"/>
        <v>21866.25</v>
      </c>
      <c r="N12" s="5">
        <f t="shared" si="5"/>
        <v>62028.75</v>
      </c>
      <c r="O12" s="32">
        <v>0.2</v>
      </c>
      <c r="P12" s="5">
        <f t="shared" si="6"/>
        <v>4373.25</v>
      </c>
      <c r="R12" s="5">
        <f t="shared" si="7"/>
        <v>81207</v>
      </c>
    </row>
    <row r="13" spans="1:20" x14ac:dyDescent="0.2">
      <c r="A13" s="33"/>
      <c r="B13" s="4">
        <v>6</v>
      </c>
      <c r="C13" s="14">
        <v>312</v>
      </c>
      <c r="D13" s="15">
        <v>221</v>
      </c>
      <c r="E13" s="5">
        <f t="shared" si="8"/>
        <v>68952</v>
      </c>
      <c r="F13" s="32">
        <v>0.15</v>
      </c>
      <c r="G13" s="19">
        <f t="shared" si="0"/>
        <v>265.2</v>
      </c>
      <c r="H13" s="17">
        <f t="shared" si="1"/>
        <v>58609.2</v>
      </c>
      <c r="I13" s="18">
        <f t="shared" si="2"/>
        <v>10342.800000000003</v>
      </c>
      <c r="J13" s="32">
        <v>1</v>
      </c>
      <c r="K13" s="5">
        <f t="shared" si="3"/>
        <v>0</v>
      </c>
      <c r="L13" s="6">
        <v>49</v>
      </c>
      <c r="M13" s="6">
        <f t="shared" si="4"/>
        <v>12994.8</v>
      </c>
      <c r="N13" s="5">
        <f t="shared" si="5"/>
        <v>45614.399999999994</v>
      </c>
      <c r="O13" s="32">
        <v>0.2</v>
      </c>
      <c r="P13" s="5">
        <f t="shared" si="6"/>
        <v>2598.96</v>
      </c>
      <c r="R13" s="5">
        <f>I13+N13+P13</f>
        <v>58556.159999999996</v>
      </c>
    </row>
    <row r="14" spans="1:20" ht="15" thickBot="1" x14ac:dyDescent="0.25">
      <c r="A14" s="33"/>
      <c r="B14" s="4" t="s">
        <v>4</v>
      </c>
      <c r="C14" s="14">
        <v>108</v>
      </c>
      <c r="D14" s="15">
        <v>247</v>
      </c>
      <c r="E14" s="5">
        <f t="shared" si="8"/>
        <v>26676</v>
      </c>
      <c r="F14" s="32">
        <v>0.15</v>
      </c>
      <c r="G14" s="19">
        <f t="shared" si="0"/>
        <v>91.8</v>
      </c>
      <c r="H14" s="17">
        <f t="shared" si="1"/>
        <v>22674.6</v>
      </c>
      <c r="I14" s="18">
        <f t="shared" si="2"/>
        <v>4001.4000000000015</v>
      </c>
      <c r="J14" s="32">
        <v>1</v>
      </c>
      <c r="K14" s="5">
        <f t="shared" si="3"/>
        <v>0</v>
      </c>
      <c r="L14" s="6">
        <v>49</v>
      </c>
      <c r="M14" s="6">
        <f t="shared" si="4"/>
        <v>4498.2</v>
      </c>
      <c r="N14" s="5">
        <f t="shared" si="5"/>
        <v>18176.399999999998</v>
      </c>
      <c r="O14" s="32">
        <v>0.2</v>
      </c>
      <c r="P14" s="5">
        <f t="shared" si="6"/>
        <v>899.64</v>
      </c>
      <c r="R14" s="5">
        <f t="shared" si="7"/>
        <v>23077.439999999999</v>
      </c>
    </row>
    <row r="15" spans="1:20" ht="15" thickTop="1" x14ac:dyDescent="0.2">
      <c r="E15" s="8">
        <f>SUM(E8:E14)</f>
        <v>676809.5</v>
      </c>
      <c r="F15" s="16"/>
      <c r="G15" s="16"/>
      <c r="H15" s="8">
        <f>SUM(H8:H14)</f>
        <v>585487.01500000001</v>
      </c>
      <c r="I15" s="8">
        <f>SUM(I8:I14)</f>
        <v>91322.485000000015</v>
      </c>
      <c r="K15" s="8">
        <f>SUM(K8:K14)</f>
        <v>13382.667000000005</v>
      </c>
      <c r="M15" s="8">
        <f>SUM(M8:M14)</f>
        <v>216355.09000000003</v>
      </c>
      <c r="N15" s="8">
        <f>SUM(N8:N14)</f>
        <v>355749.25800000003</v>
      </c>
      <c r="P15" s="8">
        <f>SUM(P8:P14)</f>
        <v>43271.017999999996</v>
      </c>
      <c r="R15" s="8">
        <f>SUM(R8:R14)</f>
        <v>490342.761</v>
      </c>
      <c r="T15" s="16"/>
    </row>
    <row r="17" spans="1:18" ht="71.25" x14ac:dyDescent="0.2">
      <c r="A17" s="3" t="s">
        <v>2</v>
      </c>
      <c r="B17" s="3" t="s">
        <v>3</v>
      </c>
      <c r="C17" s="3" t="s">
        <v>26</v>
      </c>
      <c r="D17" s="3" t="s">
        <v>25</v>
      </c>
      <c r="E17" s="3" t="s">
        <v>18</v>
      </c>
      <c r="F17" s="3" t="s">
        <v>55</v>
      </c>
      <c r="G17" s="3" t="s">
        <v>56</v>
      </c>
      <c r="H17" s="3" t="s">
        <v>57</v>
      </c>
      <c r="I17" s="3" t="s">
        <v>58</v>
      </c>
      <c r="J17" s="3" t="s">
        <v>5</v>
      </c>
      <c r="K17" s="3" t="s">
        <v>20</v>
      </c>
      <c r="L17" s="3" t="s">
        <v>6</v>
      </c>
      <c r="M17" s="3" t="s">
        <v>33</v>
      </c>
      <c r="N17" s="3" t="s">
        <v>30</v>
      </c>
      <c r="O17" s="3" t="s">
        <v>13</v>
      </c>
      <c r="P17" s="3" t="s">
        <v>14</v>
      </c>
      <c r="R17" s="3" t="s">
        <v>32</v>
      </c>
    </row>
    <row r="18" spans="1:18" x14ac:dyDescent="0.2">
      <c r="A18" s="33" t="s">
        <v>9</v>
      </c>
      <c r="B18" s="4">
        <v>1</v>
      </c>
      <c r="C18" s="14">
        <v>899</v>
      </c>
      <c r="D18" s="15">
        <v>58.3</v>
      </c>
      <c r="E18" s="24">
        <f>C18*D18</f>
        <v>52411.7</v>
      </c>
      <c r="F18" s="32">
        <v>0.1</v>
      </c>
      <c r="G18" s="19">
        <f>C18*(1-F18)</f>
        <v>809.1</v>
      </c>
      <c r="H18" s="17">
        <f>G18*D18</f>
        <v>47170.53</v>
      </c>
      <c r="I18" s="18">
        <f>E18-H18</f>
        <v>5241.1699999999983</v>
      </c>
      <c r="J18" s="32">
        <v>0.9</v>
      </c>
      <c r="K18" s="5">
        <f>G18*(1-J18)*D18</f>
        <v>4717.052999999999</v>
      </c>
      <c r="L18" s="6">
        <v>49</v>
      </c>
      <c r="M18" s="6">
        <f>G18*J18*L18</f>
        <v>35681.310000000005</v>
      </c>
      <c r="N18" s="5">
        <f>H18-K18-M18</f>
        <v>6772.166999999994</v>
      </c>
      <c r="O18" s="32">
        <v>0.15</v>
      </c>
      <c r="P18" s="5">
        <f>M18*O18</f>
        <v>5352.1965000000009</v>
      </c>
      <c r="R18" s="5">
        <f>I18+N18+P18</f>
        <v>17365.533499999994</v>
      </c>
    </row>
    <row r="19" spans="1:18" x14ac:dyDescent="0.2">
      <c r="A19" s="33"/>
      <c r="B19" s="4">
        <v>2</v>
      </c>
      <c r="C19" s="14">
        <v>753</v>
      </c>
      <c r="D19" s="15">
        <v>75.599999999999994</v>
      </c>
      <c r="E19" s="24">
        <f t="shared" ref="E19:E24" si="9">C19*D19</f>
        <v>56926.799999999996</v>
      </c>
      <c r="F19" s="32">
        <v>0.1</v>
      </c>
      <c r="G19" s="19">
        <f t="shared" ref="G19:G24" si="10">C19*(1-F19)</f>
        <v>677.7</v>
      </c>
      <c r="H19" s="17">
        <f t="shared" ref="H19:H24" si="11">G19*D19</f>
        <v>51234.12</v>
      </c>
      <c r="I19" s="18">
        <f t="shared" ref="I19:I24" si="12">E19-H19</f>
        <v>5692.679999999993</v>
      </c>
      <c r="J19" s="32">
        <v>0.95</v>
      </c>
      <c r="K19" s="5">
        <f t="shared" ref="K19:K24" si="13">G19*(1-J19)*D19</f>
        <v>2561.7060000000024</v>
      </c>
      <c r="L19" s="6">
        <v>49</v>
      </c>
      <c r="M19" s="6">
        <f t="shared" ref="M19:M24" si="14">G19*J19*L19</f>
        <v>31546.935000000001</v>
      </c>
      <c r="N19" s="5">
        <f t="shared" ref="N19:N24" si="15">H19-K19-M19</f>
        <v>17125.478999999996</v>
      </c>
      <c r="O19" s="32">
        <v>0.15</v>
      </c>
      <c r="P19" s="5">
        <f t="shared" ref="P19:P24" si="16">M19*O19</f>
        <v>4732.04025</v>
      </c>
      <c r="R19" s="5">
        <f t="shared" ref="R19:R24" si="17">I19+N19+P19</f>
        <v>27550.199249999991</v>
      </c>
    </row>
    <row r="20" spans="1:18" x14ac:dyDescent="0.2">
      <c r="A20" s="33"/>
      <c r="B20" s="4">
        <v>3</v>
      </c>
      <c r="C20" s="14">
        <v>555</v>
      </c>
      <c r="D20" s="15">
        <v>99</v>
      </c>
      <c r="E20" s="24">
        <f t="shared" si="9"/>
        <v>54945</v>
      </c>
      <c r="F20" s="32">
        <v>0.15</v>
      </c>
      <c r="G20" s="19">
        <f t="shared" si="10"/>
        <v>471.75</v>
      </c>
      <c r="H20" s="17">
        <f t="shared" si="11"/>
        <v>46703.25</v>
      </c>
      <c r="I20" s="18">
        <f t="shared" si="12"/>
        <v>8241.75</v>
      </c>
      <c r="J20" s="32">
        <v>1</v>
      </c>
      <c r="K20" s="5">
        <f t="shared" si="13"/>
        <v>0</v>
      </c>
      <c r="L20" s="6">
        <v>49</v>
      </c>
      <c r="M20" s="6">
        <f t="shared" si="14"/>
        <v>23115.75</v>
      </c>
      <c r="N20" s="5">
        <f t="shared" si="15"/>
        <v>23587.5</v>
      </c>
      <c r="O20" s="32">
        <v>0.15</v>
      </c>
      <c r="P20" s="5">
        <f t="shared" si="16"/>
        <v>3467.3624999999997</v>
      </c>
      <c r="R20" s="5">
        <f t="shared" si="17"/>
        <v>35296.612500000003</v>
      </c>
    </row>
    <row r="21" spans="1:18" x14ac:dyDescent="0.2">
      <c r="A21" s="33"/>
      <c r="B21" s="4">
        <v>4</v>
      </c>
      <c r="C21" s="14">
        <v>444</v>
      </c>
      <c r="D21" s="15">
        <v>121.4</v>
      </c>
      <c r="E21" s="24">
        <f t="shared" si="9"/>
        <v>53901.600000000006</v>
      </c>
      <c r="F21" s="32">
        <v>0.15</v>
      </c>
      <c r="G21" s="19">
        <f t="shared" si="10"/>
        <v>377.4</v>
      </c>
      <c r="H21" s="17">
        <f t="shared" si="11"/>
        <v>45816.36</v>
      </c>
      <c r="I21" s="18">
        <f t="shared" si="12"/>
        <v>8085.2400000000052</v>
      </c>
      <c r="J21" s="32">
        <v>1</v>
      </c>
      <c r="K21" s="5">
        <f t="shared" si="13"/>
        <v>0</v>
      </c>
      <c r="L21" s="6">
        <v>49</v>
      </c>
      <c r="M21" s="6">
        <f t="shared" si="14"/>
        <v>18492.599999999999</v>
      </c>
      <c r="N21" s="5">
        <f t="shared" si="15"/>
        <v>27323.760000000002</v>
      </c>
      <c r="O21" s="32">
        <v>0.15</v>
      </c>
      <c r="P21" s="5">
        <f t="shared" si="16"/>
        <v>2773.89</v>
      </c>
      <c r="R21" s="5">
        <f t="shared" si="17"/>
        <v>38182.890000000007</v>
      </c>
    </row>
    <row r="22" spans="1:18" x14ac:dyDescent="0.2">
      <c r="A22" s="33"/>
      <c r="B22" s="4">
        <v>5</v>
      </c>
      <c r="C22" s="14">
        <v>333</v>
      </c>
      <c r="D22" s="15">
        <v>142.5</v>
      </c>
      <c r="E22" s="24">
        <f t="shared" si="9"/>
        <v>47452.5</v>
      </c>
      <c r="F22" s="32">
        <v>0.15</v>
      </c>
      <c r="G22" s="19">
        <f t="shared" si="10"/>
        <v>283.05</v>
      </c>
      <c r="H22" s="17">
        <f t="shared" si="11"/>
        <v>40334.625</v>
      </c>
      <c r="I22" s="18">
        <f t="shared" si="12"/>
        <v>7117.875</v>
      </c>
      <c r="J22" s="32">
        <v>1</v>
      </c>
      <c r="K22" s="5">
        <f t="shared" si="13"/>
        <v>0</v>
      </c>
      <c r="L22" s="6">
        <v>49</v>
      </c>
      <c r="M22" s="6">
        <f t="shared" si="14"/>
        <v>13869.45</v>
      </c>
      <c r="N22" s="5">
        <f t="shared" si="15"/>
        <v>26465.174999999999</v>
      </c>
      <c r="O22" s="32">
        <v>0.15</v>
      </c>
      <c r="P22" s="5">
        <f t="shared" si="16"/>
        <v>2080.4175</v>
      </c>
      <c r="R22" s="5">
        <f t="shared" si="17"/>
        <v>35663.467500000006</v>
      </c>
    </row>
    <row r="23" spans="1:18" x14ac:dyDescent="0.2">
      <c r="A23" s="33"/>
      <c r="B23" s="4">
        <v>6</v>
      </c>
      <c r="C23" s="14">
        <v>222</v>
      </c>
      <c r="D23" s="15">
        <v>158</v>
      </c>
      <c r="E23" s="24">
        <f t="shared" si="9"/>
        <v>35076</v>
      </c>
      <c r="F23" s="32">
        <v>0.15</v>
      </c>
      <c r="G23" s="19">
        <f t="shared" si="10"/>
        <v>188.7</v>
      </c>
      <c r="H23" s="17">
        <f t="shared" si="11"/>
        <v>29814.6</v>
      </c>
      <c r="I23" s="18">
        <f t="shared" si="12"/>
        <v>5261.4000000000015</v>
      </c>
      <c r="J23" s="32">
        <v>1</v>
      </c>
      <c r="K23" s="5">
        <f t="shared" si="13"/>
        <v>0</v>
      </c>
      <c r="L23" s="6">
        <v>49</v>
      </c>
      <c r="M23" s="6">
        <f t="shared" si="14"/>
        <v>9246.2999999999993</v>
      </c>
      <c r="N23" s="5">
        <f t="shared" si="15"/>
        <v>20568.3</v>
      </c>
      <c r="O23" s="32">
        <v>0.15</v>
      </c>
      <c r="P23" s="5">
        <f t="shared" si="16"/>
        <v>1386.9449999999999</v>
      </c>
      <c r="R23" s="5">
        <f>I23+N23+P23</f>
        <v>27216.645</v>
      </c>
    </row>
    <row r="24" spans="1:18" ht="15" thickBot="1" x14ac:dyDescent="0.25">
      <c r="A24" s="33"/>
      <c r="B24" s="4" t="s">
        <v>4</v>
      </c>
      <c r="C24" s="14">
        <v>111</v>
      </c>
      <c r="D24" s="15">
        <v>172</v>
      </c>
      <c r="E24" s="24">
        <f t="shared" si="9"/>
        <v>19092</v>
      </c>
      <c r="F24" s="32">
        <v>0.15</v>
      </c>
      <c r="G24" s="19">
        <f t="shared" si="10"/>
        <v>94.35</v>
      </c>
      <c r="H24" s="17">
        <f t="shared" si="11"/>
        <v>16228.199999999999</v>
      </c>
      <c r="I24" s="18">
        <f t="shared" si="12"/>
        <v>2863.8000000000011</v>
      </c>
      <c r="J24" s="32">
        <v>1</v>
      </c>
      <c r="K24" s="5">
        <f t="shared" si="13"/>
        <v>0</v>
      </c>
      <c r="L24" s="6">
        <v>49</v>
      </c>
      <c r="M24" s="6">
        <f t="shared" si="14"/>
        <v>4623.1499999999996</v>
      </c>
      <c r="N24" s="5">
        <f t="shared" si="15"/>
        <v>11605.05</v>
      </c>
      <c r="O24" s="32">
        <v>0.15</v>
      </c>
      <c r="P24" s="5">
        <f t="shared" si="16"/>
        <v>693.47249999999997</v>
      </c>
      <c r="R24" s="5">
        <f t="shared" si="17"/>
        <v>15162.3225</v>
      </c>
    </row>
    <row r="25" spans="1:18" ht="15" thickTop="1" x14ac:dyDescent="0.2">
      <c r="E25" s="8">
        <f>SUM(E18:E24)</f>
        <v>319805.59999999998</v>
      </c>
      <c r="H25" s="8">
        <f>SUM(H18:H24)</f>
        <v>277301.685</v>
      </c>
      <c r="I25" s="8">
        <f>SUM(I18:I24)</f>
        <v>42503.915000000001</v>
      </c>
      <c r="K25" s="8">
        <f>SUM(K18:K24)</f>
        <v>7278.7590000000018</v>
      </c>
      <c r="M25" s="8">
        <f>SUM(M18:M24)</f>
        <v>136575.495</v>
      </c>
      <c r="N25" s="8">
        <f>SUM(N18:N24)</f>
        <v>133447.43099999998</v>
      </c>
      <c r="P25" s="8">
        <f>SUM(P18:P24)</f>
        <v>20486.324249999998</v>
      </c>
      <c r="R25" s="8">
        <f>SUM(R18:R24)</f>
        <v>196437.67025</v>
      </c>
    </row>
    <row r="28" spans="1:18" ht="71.25" x14ac:dyDescent="0.2">
      <c r="A28" s="3" t="s">
        <v>2</v>
      </c>
      <c r="B28" s="3" t="s">
        <v>3</v>
      </c>
      <c r="C28" s="3" t="s">
        <v>26</v>
      </c>
      <c r="D28" s="3" t="s">
        <v>25</v>
      </c>
      <c r="E28" s="3" t="s">
        <v>18</v>
      </c>
      <c r="F28" s="3" t="s">
        <v>55</v>
      </c>
      <c r="G28" s="3" t="s">
        <v>56</v>
      </c>
      <c r="H28" s="3" t="s">
        <v>57</v>
      </c>
      <c r="I28" s="3" t="s">
        <v>58</v>
      </c>
      <c r="J28" s="3" t="s">
        <v>5</v>
      </c>
      <c r="K28" s="3" t="s">
        <v>20</v>
      </c>
      <c r="L28" s="3" t="s">
        <v>6</v>
      </c>
      <c r="M28" s="3" t="s">
        <v>33</v>
      </c>
      <c r="N28" s="3" t="s">
        <v>30</v>
      </c>
      <c r="O28" s="3" t="s">
        <v>13</v>
      </c>
      <c r="P28" s="3" t="s">
        <v>14</v>
      </c>
      <c r="R28" s="3" t="s">
        <v>32</v>
      </c>
    </row>
    <row r="29" spans="1:18" x14ac:dyDescent="0.2">
      <c r="A29" s="34" t="s">
        <v>24</v>
      </c>
      <c r="B29" s="4">
        <v>1</v>
      </c>
      <c r="C29" s="14"/>
      <c r="D29" s="15"/>
      <c r="E29" s="24">
        <f>C29*D29</f>
        <v>0</v>
      </c>
      <c r="F29" s="32">
        <v>0.1</v>
      </c>
      <c r="G29" s="19">
        <f>C29*(1-F29)</f>
        <v>0</v>
      </c>
      <c r="H29" s="17">
        <f>G29*D29</f>
        <v>0</v>
      </c>
      <c r="I29" s="18">
        <f>E29-H29</f>
        <v>0</v>
      </c>
      <c r="J29" s="32">
        <v>0.9</v>
      </c>
      <c r="K29" s="5">
        <f>G29*(1-J29)*D29</f>
        <v>0</v>
      </c>
      <c r="L29" s="6">
        <v>49</v>
      </c>
      <c r="M29" s="6">
        <f>G29*J29*L29</f>
        <v>0</v>
      </c>
      <c r="N29" s="5">
        <f>H29-K29-M29</f>
        <v>0</v>
      </c>
      <c r="O29" s="32">
        <v>0</v>
      </c>
      <c r="P29" s="5">
        <f>M29*O29</f>
        <v>0</v>
      </c>
      <c r="R29" s="5">
        <f>I29+N29+P29</f>
        <v>0</v>
      </c>
    </row>
    <row r="30" spans="1:18" x14ac:dyDescent="0.2">
      <c r="A30" s="34"/>
      <c r="B30" s="4">
        <v>2</v>
      </c>
      <c r="C30" s="14"/>
      <c r="D30" s="15"/>
      <c r="E30" s="24">
        <f t="shared" ref="E30:E35" si="18">C30*D30</f>
        <v>0</v>
      </c>
      <c r="F30" s="32">
        <v>0.1</v>
      </c>
      <c r="G30" s="19">
        <f t="shared" ref="G30:G35" si="19">C30*(1-F30)</f>
        <v>0</v>
      </c>
      <c r="H30" s="17">
        <f t="shared" ref="H30:H35" si="20">G30*D30</f>
        <v>0</v>
      </c>
      <c r="I30" s="18">
        <f t="shared" ref="I30:I35" si="21">E30-H30</f>
        <v>0</v>
      </c>
      <c r="J30" s="32">
        <v>0.95</v>
      </c>
      <c r="K30" s="5">
        <f t="shared" ref="K30:K35" si="22">G30*(1-J30)*D30</f>
        <v>0</v>
      </c>
      <c r="L30" s="6">
        <v>49</v>
      </c>
      <c r="M30" s="6">
        <f t="shared" ref="M30:M35" si="23">G30*J30*L30</f>
        <v>0</v>
      </c>
      <c r="N30" s="5">
        <f t="shared" ref="N30:N35" si="24">H30-K30-M30</f>
        <v>0</v>
      </c>
      <c r="O30" s="32">
        <v>0</v>
      </c>
      <c r="P30" s="5">
        <f t="shared" ref="P30:P35" si="25">M30*O30</f>
        <v>0</v>
      </c>
      <c r="R30" s="5">
        <f t="shared" ref="R30:R35" si="26">I30+N30+P30</f>
        <v>0</v>
      </c>
    </row>
    <row r="31" spans="1:18" x14ac:dyDescent="0.2">
      <c r="A31" s="34"/>
      <c r="B31" s="4">
        <v>3</v>
      </c>
      <c r="C31" s="14"/>
      <c r="D31" s="15"/>
      <c r="E31" s="24">
        <f t="shared" si="18"/>
        <v>0</v>
      </c>
      <c r="F31" s="32">
        <v>0.15</v>
      </c>
      <c r="G31" s="19">
        <f t="shared" si="19"/>
        <v>0</v>
      </c>
      <c r="H31" s="17">
        <f t="shared" si="20"/>
        <v>0</v>
      </c>
      <c r="I31" s="18">
        <f t="shared" si="21"/>
        <v>0</v>
      </c>
      <c r="J31" s="32">
        <v>1</v>
      </c>
      <c r="K31" s="5">
        <f t="shared" si="22"/>
        <v>0</v>
      </c>
      <c r="L31" s="6">
        <v>49</v>
      </c>
      <c r="M31" s="6">
        <f t="shared" si="23"/>
        <v>0</v>
      </c>
      <c r="N31" s="5">
        <f t="shared" si="24"/>
        <v>0</v>
      </c>
      <c r="O31" s="32">
        <v>0</v>
      </c>
      <c r="P31" s="5">
        <f t="shared" si="25"/>
        <v>0</v>
      </c>
      <c r="R31" s="5">
        <f t="shared" si="26"/>
        <v>0</v>
      </c>
    </row>
    <row r="32" spans="1:18" x14ac:dyDescent="0.2">
      <c r="A32" s="34"/>
      <c r="B32" s="4">
        <v>4</v>
      </c>
      <c r="C32" s="14"/>
      <c r="D32" s="15"/>
      <c r="E32" s="24">
        <f t="shared" si="18"/>
        <v>0</v>
      </c>
      <c r="F32" s="32">
        <v>0.15</v>
      </c>
      <c r="G32" s="19">
        <f t="shared" si="19"/>
        <v>0</v>
      </c>
      <c r="H32" s="17">
        <f t="shared" si="20"/>
        <v>0</v>
      </c>
      <c r="I32" s="18">
        <f t="shared" si="21"/>
        <v>0</v>
      </c>
      <c r="J32" s="32">
        <v>1</v>
      </c>
      <c r="K32" s="5">
        <f t="shared" si="22"/>
        <v>0</v>
      </c>
      <c r="L32" s="6">
        <v>49</v>
      </c>
      <c r="M32" s="6">
        <f t="shared" si="23"/>
        <v>0</v>
      </c>
      <c r="N32" s="5">
        <f t="shared" si="24"/>
        <v>0</v>
      </c>
      <c r="O32" s="32">
        <v>0</v>
      </c>
      <c r="P32" s="5">
        <f t="shared" si="25"/>
        <v>0</v>
      </c>
      <c r="R32" s="5">
        <f t="shared" si="26"/>
        <v>0</v>
      </c>
    </row>
    <row r="33" spans="1:18" x14ac:dyDescent="0.2">
      <c r="A33" s="34"/>
      <c r="B33" s="4">
        <v>5</v>
      </c>
      <c r="C33" s="14"/>
      <c r="D33" s="15"/>
      <c r="E33" s="24">
        <f t="shared" si="18"/>
        <v>0</v>
      </c>
      <c r="F33" s="32">
        <v>0.15</v>
      </c>
      <c r="G33" s="19">
        <f t="shared" si="19"/>
        <v>0</v>
      </c>
      <c r="H33" s="17">
        <f t="shared" si="20"/>
        <v>0</v>
      </c>
      <c r="I33" s="18">
        <f t="shared" si="21"/>
        <v>0</v>
      </c>
      <c r="J33" s="32">
        <v>1</v>
      </c>
      <c r="K33" s="5">
        <f t="shared" si="22"/>
        <v>0</v>
      </c>
      <c r="L33" s="6">
        <v>49</v>
      </c>
      <c r="M33" s="6">
        <f t="shared" si="23"/>
        <v>0</v>
      </c>
      <c r="N33" s="5">
        <f t="shared" si="24"/>
        <v>0</v>
      </c>
      <c r="O33" s="32">
        <v>0</v>
      </c>
      <c r="P33" s="5">
        <f t="shared" si="25"/>
        <v>0</v>
      </c>
      <c r="R33" s="5">
        <f t="shared" si="26"/>
        <v>0</v>
      </c>
    </row>
    <row r="34" spans="1:18" x14ac:dyDescent="0.2">
      <c r="A34" s="34"/>
      <c r="B34" s="4">
        <v>6</v>
      </c>
      <c r="C34" s="14"/>
      <c r="D34" s="15"/>
      <c r="E34" s="24">
        <f t="shared" si="18"/>
        <v>0</v>
      </c>
      <c r="F34" s="32">
        <v>0.15</v>
      </c>
      <c r="G34" s="19">
        <f t="shared" si="19"/>
        <v>0</v>
      </c>
      <c r="H34" s="17">
        <f t="shared" si="20"/>
        <v>0</v>
      </c>
      <c r="I34" s="18">
        <f t="shared" si="21"/>
        <v>0</v>
      </c>
      <c r="J34" s="32">
        <v>1</v>
      </c>
      <c r="K34" s="5">
        <f t="shared" si="22"/>
        <v>0</v>
      </c>
      <c r="L34" s="6">
        <v>49</v>
      </c>
      <c r="M34" s="6">
        <f t="shared" si="23"/>
        <v>0</v>
      </c>
      <c r="N34" s="5">
        <f t="shared" si="24"/>
        <v>0</v>
      </c>
      <c r="O34" s="32">
        <v>0</v>
      </c>
      <c r="P34" s="5">
        <f t="shared" si="25"/>
        <v>0</v>
      </c>
      <c r="R34" s="5">
        <f>I34+N34+P34</f>
        <v>0</v>
      </c>
    </row>
    <row r="35" spans="1:18" ht="15" thickBot="1" x14ac:dyDescent="0.25">
      <c r="A35" s="34"/>
      <c r="B35" s="4" t="s">
        <v>4</v>
      </c>
      <c r="C35" s="14"/>
      <c r="D35" s="15"/>
      <c r="E35" s="24">
        <f t="shared" si="18"/>
        <v>0</v>
      </c>
      <c r="F35" s="32">
        <v>0.15</v>
      </c>
      <c r="G35" s="19">
        <f t="shared" si="19"/>
        <v>0</v>
      </c>
      <c r="H35" s="17">
        <f t="shared" si="20"/>
        <v>0</v>
      </c>
      <c r="I35" s="18">
        <f t="shared" si="21"/>
        <v>0</v>
      </c>
      <c r="J35" s="32">
        <v>1</v>
      </c>
      <c r="K35" s="5">
        <f t="shared" si="22"/>
        <v>0</v>
      </c>
      <c r="L35" s="6">
        <v>49</v>
      </c>
      <c r="M35" s="6">
        <f t="shared" si="23"/>
        <v>0</v>
      </c>
      <c r="N35" s="5">
        <f t="shared" si="24"/>
        <v>0</v>
      </c>
      <c r="O35" s="32">
        <v>0</v>
      </c>
      <c r="P35" s="5">
        <f t="shared" si="25"/>
        <v>0</v>
      </c>
      <c r="R35" s="5">
        <f t="shared" si="26"/>
        <v>0</v>
      </c>
    </row>
    <row r="36" spans="1:18" ht="15" thickTop="1" x14ac:dyDescent="0.2">
      <c r="E36" s="8">
        <f>SUM(E29:E35)</f>
        <v>0</v>
      </c>
      <c r="H36" s="8">
        <f>SUM(H29:H35)</f>
        <v>0</v>
      </c>
      <c r="I36" s="8">
        <f>SUM(I29:I35)</f>
        <v>0</v>
      </c>
      <c r="K36" s="8">
        <f>SUM(K29:K35)</f>
        <v>0</v>
      </c>
      <c r="M36" s="8">
        <f>SUM(M29:M35)</f>
        <v>0</v>
      </c>
      <c r="N36" s="8">
        <f>SUM(N29:N35)</f>
        <v>0</v>
      </c>
      <c r="P36" s="8">
        <f>SUM(P29:P35)</f>
        <v>0</v>
      </c>
      <c r="R36" s="8">
        <f>SUM(R29:R35)</f>
        <v>0</v>
      </c>
    </row>
    <row r="39" spans="1:18" ht="15" thickBot="1" x14ac:dyDescent="0.25"/>
    <row r="40" spans="1:18" ht="15.75" thickBot="1" x14ac:dyDescent="0.3">
      <c r="P40" s="20" t="s">
        <v>34</v>
      </c>
      <c r="R40" s="9">
        <f>R15+R25+R36</f>
        <v>686780.43125000002</v>
      </c>
    </row>
  </sheetData>
  <mergeCells count="3">
    <mergeCell ref="A8:A14"/>
    <mergeCell ref="A18:A24"/>
    <mergeCell ref="A29:A35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C2B12-03FD-48B4-97F6-5A3D2743CC8F}">
  <dimension ref="A1:F23"/>
  <sheetViews>
    <sheetView topLeftCell="A4" workbookViewId="0">
      <selection activeCell="I11" sqref="I11"/>
    </sheetView>
  </sheetViews>
  <sheetFormatPr baseColWidth="10" defaultColWidth="10.85546875" defaultRowHeight="14.25" outlineLevelCol="1" x14ac:dyDescent="0.2"/>
  <cols>
    <col min="1" max="1" width="23.85546875" style="1" customWidth="1"/>
    <col min="2" max="2" width="13.42578125" style="1" customWidth="1"/>
    <col min="3" max="3" width="14.42578125" style="1" customWidth="1"/>
    <col min="4" max="4" width="14.140625" style="1" hidden="1" customWidth="1" outlineLevel="1"/>
    <col min="5" max="5" width="4.7109375" style="1" customWidth="1" collapsed="1"/>
    <col min="6" max="6" width="16.5703125" style="1" customWidth="1"/>
    <col min="7" max="16384" width="10.85546875" style="1"/>
  </cols>
  <sheetData>
    <row r="1" spans="1:6" ht="20.25" x14ac:dyDescent="0.3">
      <c r="A1" s="2" t="s">
        <v>0</v>
      </c>
    </row>
    <row r="3" spans="1:6" ht="18" x14ac:dyDescent="0.25">
      <c r="A3" s="7" t="s">
        <v>7</v>
      </c>
      <c r="C3" s="7" t="s">
        <v>1</v>
      </c>
    </row>
    <row r="6" spans="1:6" ht="15.75" x14ac:dyDescent="0.2">
      <c r="A6" s="10" t="s">
        <v>40</v>
      </c>
    </row>
    <row r="7" spans="1:6" ht="15.75" x14ac:dyDescent="0.2">
      <c r="A7" s="10"/>
    </row>
    <row r="8" spans="1:6" ht="69" customHeight="1" x14ac:dyDescent="0.2">
      <c r="A8" s="3" t="s">
        <v>2</v>
      </c>
      <c r="B8" s="3" t="s">
        <v>54</v>
      </c>
      <c r="C8" s="3" t="s">
        <v>5</v>
      </c>
      <c r="D8" s="3" t="s">
        <v>53</v>
      </c>
      <c r="F8" s="3" t="s">
        <v>30</v>
      </c>
    </row>
    <row r="9" spans="1:6" ht="46.5" customHeight="1" x14ac:dyDescent="0.2">
      <c r="A9" s="28" t="s">
        <v>48</v>
      </c>
      <c r="B9" s="29">
        <v>0</v>
      </c>
      <c r="C9" s="30">
        <v>0.5</v>
      </c>
      <c r="D9" s="31">
        <f>B9*(1-C9)</f>
        <v>0</v>
      </c>
      <c r="F9" s="31">
        <f>B9-D9</f>
        <v>0</v>
      </c>
    </row>
    <row r="10" spans="1:6" ht="23.1" customHeight="1" x14ac:dyDescent="0.2">
      <c r="A10" s="28" t="s">
        <v>49</v>
      </c>
      <c r="B10" s="29">
        <v>11111</v>
      </c>
      <c r="C10" s="30">
        <v>0.5</v>
      </c>
      <c r="D10" s="31">
        <f t="shared" ref="D10:D19" si="0">B10*(1-C10)</f>
        <v>5555.5</v>
      </c>
      <c r="F10" s="31">
        <f t="shared" ref="F10:F19" si="1">B10-D10</f>
        <v>5555.5</v>
      </c>
    </row>
    <row r="11" spans="1:6" ht="22.5" customHeight="1" x14ac:dyDescent="0.2">
      <c r="A11" s="28" t="s">
        <v>50</v>
      </c>
      <c r="B11" s="29">
        <v>11111</v>
      </c>
      <c r="C11" s="30">
        <v>0.5</v>
      </c>
      <c r="D11" s="31">
        <f t="shared" si="0"/>
        <v>5555.5</v>
      </c>
      <c r="F11" s="31">
        <f t="shared" si="1"/>
        <v>5555.5</v>
      </c>
    </row>
    <row r="12" spans="1:6" ht="38.1" customHeight="1" x14ac:dyDescent="0.2">
      <c r="A12" s="28" t="s">
        <v>44</v>
      </c>
      <c r="B12" s="29">
        <v>11111</v>
      </c>
      <c r="C12" s="30">
        <v>0.5</v>
      </c>
      <c r="D12" s="31">
        <f t="shared" si="0"/>
        <v>5555.5</v>
      </c>
      <c r="F12" s="31">
        <f t="shared" si="1"/>
        <v>5555.5</v>
      </c>
    </row>
    <row r="13" spans="1:6" ht="33.6" customHeight="1" x14ac:dyDescent="0.2">
      <c r="A13" s="28" t="s">
        <v>46</v>
      </c>
      <c r="B13" s="29">
        <v>11111</v>
      </c>
      <c r="C13" s="30">
        <v>0.5</v>
      </c>
      <c r="D13" s="31">
        <f t="shared" si="0"/>
        <v>5555.5</v>
      </c>
      <c r="F13" s="31">
        <f t="shared" si="1"/>
        <v>5555.5</v>
      </c>
    </row>
    <row r="14" spans="1:6" ht="36.6" customHeight="1" x14ac:dyDescent="0.2">
      <c r="A14" s="28" t="s">
        <v>45</v>
      </c>
      <c r="B14" s="29">
        <v>11111</v>
      </c>
      <c r="C14" s="30">
        <v>0.5</v>
      </c>
      <c r="D14" s="31">
        <f t="shared" si="0"/>
        <v>5555.5</v>
      </c>
      <c r="F14" s="31">
        <f t="shared" si="1"/>
        <v>5555.5</v>
      </c>
    </row>
    <row r="15" spans="1:6" ht="36.6" customHeight="1" x14ac:dyDescent="0.2">
      <c r="A15" s="28" t="s">
        <v>47</v>
      </c>
      <c r="B15" s="29">
        <v>11111</v>
      </c>
      <c r="C15" s="30">
        <v>0.5</v>
      </c>
      <c r="D15" s="31">
        <f t="shared" si="0"/>
        <v>5555.5</v>
      </c>
      <c r="F15" s="31">
        <f t="shared" si="1"/>
        <v>5555.5</v>
      </c>
    </row>
    <row r="16" spans="1:6" ht="22.5" customHeight="1" x14ac:dyDescent="0.2">
      <c r="A16" s="28" t="s">
        <v>42</v>
      </c>
      <c r="B16" s="29">
        <v>11111</v>
      </c>
      <c r="C16" s="30">
        <v>0.8</v>
      </c>
      <c r="D16" s="31">
        <f t="shared" si="0"/>
        <v>2222.1999999999994</v>
      </c>
      <c r="F16" s="31">
        <f t="shared" si="1"/>
        <v>8888.8000000000011</v>
      </c>
    </row>
    <row r="17" spans="1:6" ht="23.1" customHeight="1" x14ac:dyDescent="0.2">
      <c r="A17" s="28" t="s">
        <v>43</v>
      </c>
      <c r="B17" s="29">
        <v>11111</v>
      </c>
      <c r="C17" s="30">
        <v>0.5</v>
      </c>
      <c r="D17" s="31">
        <f t="shared" si="0"/>
        <v>5555.5</v>
      </c>
      <c r="F17" s="31">
        <f t="shared" si="1"/>
        <v>5555.5</v>
      </c>
    </row>
    <row r="18" spans="1:6" ht="21" customHeight="1" x14ac:dyDescent="0.2">
      <c r="A18" s="28" t="s">
        <v>52</v>
      </c>
      <c r="B18" s="29">
        <v>11111</v>
      </c>
      <c r="C18" s="30">
        <v>0.5</v>
      </c>
      <c r="D18" s="31">
        <f t="shared" si="0"/>
        <v>5555.5</v>
      </c>
      <c r="F18" s="31">
        <f t="shared" si="1"/>
        <v>5555.5</v>
      </c>
    </row>
    <row r="19" spans="1:6" ht="35.1" customHeight="1" x14ac:dyDescent="0.2">
      <c r="A19" s="28" t="s">
        <v>51</v>
      </c>
      <c r="B19" s="29">
        <v>0</v>
      </c>
      <c r="C19" s="30">
        <v>0.5</v>
      </c>
      <c r="D19" s="31">
        <f t="shared" si="0"/>
        <v>0</v>
      </c>
      <c r="F19" s="31">
        <f t="shared" si="1"/>
        <v>0</v>
      </c>
    </row>
    <row r="20" spans="1:6" ht="16.5" thickBot="1" x14ac:dyDescent="0.25">
      <c r="A20" s="10"/>
    </row>
    <row r="21" spans="1:6" ht="16.5" thickBot="1" x14ac:dyDescent="0.3">
      <c r="A21" s="10"/>
      <c r="D21" s="20" t="s">
        <v>34</v>
      </c>
      <c r="F21" s="9">
        <f>SUM(F9:F20)</f>
        <v>53332.800000000003</v>
      </c>
    </row>
    <row r="22" spans="1:6" ht="15.75" x14ac:dyDescent="0.2">
      <c r="A22" s="10"/>
    </row>
    <row r="23" spans="1:6" ht="15.75" x14ac:dyDescent="0.2">
      <c r="A23" s="10"/>
    </row>
  </sheetData>
  <phoneticPr fontId="8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Zusammenfassung</vt:lpstr>
      <vt:lpstr>Bartarif</vt:lpstr>
      <vt:lpstr>Zeitkarten</vt:lpstr>
      <vt:lpstr>BW-Tarif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Mäule</dc:creator>
  <cp:lastModifiedBy>Neidhardt, Jan</cp:lastModifiedBy>
  <dcterms:created xsi:type="dcterms:W3CDTF">2023-02-27T11:36:43Z</dcterms:created>
  <dcterms:modified xsi:type="dcterms:W3CDTF">2023-03-08T18:12:32Z</dcterms:modified>
</cp:coreProperties>
</file>