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E:\EXT\GU\"/>
    </mc:Choice>
  </mc:AlternateContent>
  <workbookProtection workbookPassword="A0C6" lockStructure="1"/>
  <bookViews>
    <workbookView xWindow="-120" yWindow="-120" windowWidth="29040" windowHeight="15720"/>
  </bookViews>
  <sheets>
    <sheet name="Übersicht" sheetId="1" r:id="rId1"/>
    <sheet name="Ladestandorte" sheetId="2" r:id="rId2"/>
    <sheet name="Einstellungen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5" i="1"/>
  <c r="C14" i="1" l="1"/>
  <c r="G23" i="2" l="1"/>
  <c r="I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B22" i="2"/>
  <c r="B8" i="2"/>
  <c r="G8" i="2" l="1"/>
  <c r="G13" i="2"/>
  <c r="G17" i="2"/>
  <c r="D17" i="2"/>
  <c r="E17" i="2"/>
  <c r="F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B17" i="2"/>
  <c r="C17" i="2"/>
  <c r="D13" i="2"/>
  <c r="E13" i="2"/>
  <c r="F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B13" i="2"/>
  <c r="C13" i="2"/>
  <c r="D8" i="2"/>
  <c r="E8" i="2"/>
  <c r="F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C8" i="2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B10" i="3"/>
  <c r="C10" i="3"/>
  <c r="D10" i="3"/>
  <c r="E10" i="3"/>
  <c r="B11" i="3"/>
  <c r="C11" i="3"/>
  <c r="D11" i="3"/>
  <c r="E11" i="3"/>
  <c r="F11" i="3"/>
  <c r="F10" i="3"/>
  <c r="C5" i="1"/>
  <c r="J23" i="2" l="1"/>
  <c r="H23" i="2"/>
  <c r="J20" i="2"/>
  <c r="E20" i="2"/>
  <c r="E23" i="2" s="1"/>
  <c r="Q20" i="2"/>
  <c r="K20" i="2"/>
  <c r="K23" i="2" s="1"/>
  <c r="V20" i="2"/>
  <c r="AE20" i="2"/>
  <c r="AB20" i="2"/>
  <c r="Y20" i="2"/>
  <c r="S20" i="2"/>
  <c r="P20" i="2"/>
  <c r="G20" i="2"/>
  <c r="B20" i="2"/>
  <c r="B23" i="2" s="1"/>
  <c r="X20" i="2"/>
  <c r="R20" i="2"/>
  <c r="AA20" i="2"/>
  <c r="O20" i="2"/>
  <c r="L20" i="2"/>
  <c r="F20" i="2"/>
  <c r="F23" i="2" s="1"/>
  <c r="D20" i="2"/>
  <c r="D23" i="2" s="1"/>
  <c r="AD20" i="2"/>
  <c r="W20" i="2"/>
  <c r="N20" i="2"/>
  <c r="H20" i="2"/>
  <c r="AC20" i="2"/>
  <c r="U20" i="2"/>
  <c r="M20" i="2"/>
  <c r="Z20" i="2"/>
  <c r="C20" i="2"/>
  <c r="C23" i="2" s="1"/>
  <c r="I20" i="2"/>
  <c r="T20" i="2"/>
  <c r="C6" i="1"/>
  <c r="C12" i="1" l="1"/>
  <c r="C13" i="1"/>
  <c r="C4" i="1"/>
  <c r="C7" i="1"/>
  <c r="C16" i="1" s="1"/>
</calcChain>
</file>

<file path=xl/sharedStrings.xml><?xml version="1.0" encoding="utf-8"?>
<sst xmlns="http://schemas.openxmlformats.org/spreadsheetml/2006/main" count="50" uniqueCount="43">
  <si>
    <t>Ladestandort</t>
  </si>
  <si>
    <t>Anzahl DC-Schnellladepunkte (&gt; 100 kW)</t>
  </si>
  <si>
    <t>Entfernung zum nächsten öffentlichen Schnellladepunkt [m]</t>
  </si>
  <si>
    <t>Entfernung zum nächsten öffentlichen Normal-/Schnellladepunkt [m]</t>
  </si>
  <si>
    <t>Zuwendungsfähige Kosten je Ladepunkt</t>
  </si>
  <si>
    <t>Kombination Pufferspeicher mit Netzanschluss</t>
  </si>
  <si>
    <t>Dauer der Zugänglichkeit der Ladepunkte</t>
  </si>
  <si>
    <t>Anzahl DC-Schnellladepunkte (&gt; 22 kW bis &lt; 100 kW)</t>
  </si>
  <si>
    <t>Art des Spannungsnetz</t>
  </si>
  <si>
    <t>Zuwendungsfähige Kosten des Netzanschluss</t>
  </si>
  <si>
    <t>Zuwendungsfähige Gesamtkosten des Ladestandortes</t>
  </si>
  <si>
    <r>
      <t>Anzahl Normalladepunkte (</t>
    </r>
    <r>
      <rPr>
        <b/>
        <sz val="12"/>
        <color theme="1"/>
        <rFont val="Calibri"/>
        <family val="2"/>
      </rPr>
      <t>≤ 22 kW)</t>
    </r>
  </si>
  <si>
    <t>Dauer der Zugänglichkeit des Ladepunktes</t>
  </si>
  <si>
    <t>24/7</t>
  </si>
  <si>
    <t>Weniger</t>
  </si>
  <si>
    <t>Spannungsnetz</t>
  </si>
  <si>
    <t>Niederspannungsnetz</t>
  </si>
  <si>
    <t>Mittelspannungsnetz</t>
  </si>
  <si>
    <t>Pufferspeicher</t>
  </si>
  <si>
    <t>Ja</t>
  </si>
  <si>
    <t>Nein</t>
  </si>
  <si>
    <t>Maximal mögliche Fördersumme</t>
  </si>
  <si>
    <t>maximal mögliche Fördersumme</t>
  </si>
  <si>
    <t>Maximale mögliche Fördersumme des Ladestandortes</t>
  </si>
  <si>
    <t>Zuwendungsfähige Gesamtkosten aller Ladestandorte</t>
  </si>
  <si>
    <t>Maximal mögliche Fördersumme aller Ladestandorte</t>
  </si>
  <si>
    <t>Aufzubringende Eigenmittel</t>
  </si>
  <si>
    <t>Volle Förderquote</t>
  </si>
  <si>
    <t>Halbe Förderquote</t>
  </si>
  <si>
    <t>Werktags mind. 12 h</t>
  </si>
  <si>
    <t>Auszufüllende Felder</t>
  </si>
  <si>
    <t>Wie viel Förderung möchten Sie beantragen?</t>
  </si>
  <si>
    <t>Förderquote</t>
  </si>
  <si>
    <t>Rankingfaktor</t>
  </si>
  <si>
    <t>Anzahl Ladestandorte [Anzahl]</t>
  </si>
  <si>
    <t>Anzahl Ladepunkte [Anzahl]</t>
  </si>
  <si>
    <t>Zusammenfassung</t>
  </si>
  <si>
    <t>Gesamtausgaben</t>
  </si>
  <si>
    <t>Beantragte Zuwendung</t>
  </si>
  <si>
    <t>Adresse des Ladestandorts (Straße, Hausnummer, PLZ, Ort)</t>
  </si>
  <si>
    <t>Koordinaten des Ladestandorts (XX.XXXXXX, X.XXXXXX)</t>
  </si>
  <si>
    <t>Das entspricht [% der max. Zuwendung]</t>
  </si>
  <si>
    <t>Anlage 1 Stand 04.07.2024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</si>
</sst>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9ED"/>
        <bgColor indexed="64"/>
      </patternFill>
    </fill>
    <fill>
      <patternFill patternType="gray0625"/>
    </fill>
    <fill>
      <patternFill patternType="gray0625">
        <bgColor theme="9" tint="0.79995117038483843"/>
      </patternFill>
    </fill>
    <fill>
      <patternFill patternType="gray0625">
        <bgColor theme="4" tint="0.79995117038483843"/>
      </patternFill>
    </fill>
    <fill>
      <patternFill patternType="gray0625">
        <bgColor theme="7" tint="0.59999389629810485"/>
      </patternFill>
    </fill>
    <fill>
      <patternFill patternType="gray0625">
        <bgColor rgb="FFFFC9ED"/>
      </patternFill>
    </fill>
    <fill>
      <patternFill patternType="gray0625">
        <bgColor theme="5" tint="0.5999938962981048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/>
      <bottom style="double">
        <color indexed="64"/>
      </bottom>
      <diagonal/>
    </border>
    <border>
      <left style="thin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Dash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vertical="center"/>
    </xf>
    <xf numFmtId="0" fontId="0" fillId="0" borderId="0" xfId="0" applyAlignment="1">
      <alignment vertical="top" wrapText="1"/>
    </xf>
    <xf numFmtId="0" fontId="3" fillId="0" borderId="11" xfId="0" applyFont="1" applyBorder="1" applyAlignment="1">
      <alignment horizontal="center" vertical="center"/>
    </xf>
    <xf numFmtId="1" fontId="1" fillId="8" borderId="1" xfId="0" applyNumberFormat="1" applyFont="1" applyFill="1" applyBorder="1" applyAlignment="1" applyProtection="1">
      <alignment horizontal="center" vertical="center"/>
      <protection locked="0"/>
    </xf>
    <xf numFmtId="1" fontId="1" fillId="8" borderId="13" xfId="0" applyNumberFormat="1" applyFont="1" applyFill="1" applyBorder="1" applyAlignment="1" applyProtection="1">
      <alignment horizontal="center" vertical="center"/>
      <protection locked="0"/>
    </xf>
    <xf numFmtId="0" fontId="1" fillId="8" borderId="5" xfId="0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1" fillId="8" borderId="13" xfId="0" applyFont="1" applyFill="1" applyBorder="1" applyAlignment="1" applyProtection="1">
      <alignment horizontal="center" vertical="center"/>
      <protection locked="0"/>
    </xf>
    <xf numFmtId="44" fontId="1" fillId="8" borderId="15" xfId="0" applyNumberFormat="1" applyFont="1" applyFill="1" applyBorder="1" applyAlignment="1" applyProtection="1">
      <alignment horizontal="center" vertical="center"/>
      <protection locked="0"/>
    </xf>
    <xf numFmtId="44" fontId="1" fillId="8" borderId="16" xfId="0" applyNumberFormat="1" applyFont="1" applyFill="1" applyBorder="1" applyAlignment="1" applyProtection="1">
      <alignment horizontal="center" vertical="center"/>
      <protection locked="0"/>
    </xf>
    <xf numFmtId="44" fontId="1" fillId="8" borderId="17" xfId="0" applyNumberFormat="1" applyFont="1" applyFill="1" applyBorder="1" applyAlignment="1" applyProtection="1">
      <alignment horizontal="center" vertical="center"/>
      <protection locked="0"/>
    </xf>
    <xf numFmtId="1" fontId="1" fillId="9" borderId="1" xfId="0" applyNumberFormat="1" applyFont="1" applyFill="1" applyBorder="1" applyAlignment="1" applyProtection="1">
      <alignment horizontal="center" vertical="center"/>
      <protection locked="0"/>
    </xf>
    <xf numFmtId="1" fontId="1" fillId="9" borderId="13" xfId="0" applyNumberFormat="1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9" borderId="13" xfId="0" applyFont="1" applyFill="1" applyBorder="1" applyAlignment="1" applyProtection="1">
      <alignment horizontal="center" vertical="center"/>
      <protection locked="0"/>
    </xf>
    <xf numFmtId="44" fontId="1" fillId="9" borderId="16" xfId="0" applyNumberFormat="1" applyFont="1" applyFill="1" applyBorder="1" applyAlignment="1" applyProtection="1">
      <alignment horizontal="center" vertical="center"/>
      <protection locked="0"/>
    </xf>
    <xf numFmtId="44" fontId="1" fillId="9" borderId="17" xfId="0" applyNumberFormat="1" applyFont="1" applyFill="1" applyBorder="1" applyAlignment="1" applyProtection="1">
      <alignment horizontal="center" vertical="center"/>
      <protection locked="0"/>
    </xf>
    <xf numFmtId="44" fontId="1" fillId="9" borderId="1" xfId="0" applyNumberFormat="1" applyFont="1" applyFill="1" applyBorder="1" applyAlignment="1" applyProtection="1">
      <alignment horizontal="center" vertical="center"/>
      <protection locked="0"/>
    </xf>
    <xf numFmtId="0" fontId="1" fillId="10" borderId="5" xfId="0" applyFont="1" applyFill="1" applyBorder="1" applyAlignment="1" applyProtection="1">
      <alignment horizontal="center" vertical="center"/>
      <protection locked="0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0" fontId="1" fillId="10" borderId="22" xfId="0" applyFont="1" applyFill="1" applyBorder="1" applyAlignment="1" applyProtection="1">
      <alignment horizontal="center" vertical="center"/>
      <protection locked="0"/>
    </xf>
    <xf numFmtId="0" fontId="1" fillId="10" borderId="23" xfId="0" applyFont="1" applyFill="1" applyBorder="1" applyAlignment="1" applyProtection="1">
      <alignment horizontal="center" vertical="center"/>
      <protection locked="0"/>
    </xf>
    <xf numFmtId="0" fontId="1" fillId="10" borderId="12" xfId="0" applyFont="1" applyFill="1" applyBorder="1" applyAlignment="1" applyProtection="1">
      <alignment horizontal="center" vertical="center"/>
      <protection locked="0"/>
    </xf>
    <xf numFmtId="44" fontId="1" fillId="10" borderId="15" xfId="0" applyNumberFormat="1" applyFont="1" applyFill="1" applyBorder="1" applyAlignment="1" applyProtection="1">
      <alignment horizontal="center" vertical="center"/>
      <protection locked="0"/>
    </xf>
    <xf numFmtId="44" fontId="1" fillId="10" borderId="21" xfId="0" applyNumberFormat="1" applyFont="1" applyFill="1" applyBorder="1" applyAlignment="1" applyProtection="1">
      <alignment horizontal="center" vertical="center"/>
      <protection locked="0"/>
    </xf>
    <xf numFmtId="44" fontId="1" fillId="10" borderId="18" xfId="0" applyNumberFormat="1" applyFont="1" applyFill="1" applyBorder="1" applyAlignment="1" applyProtection="1">
      <alignment horizontal="center" vertical="center"/>
      <protection locked="0"/>
    </xf>
    <xf numFmtId="44" fontId="1" fillId="10" borderId="16" xfId="0" applyNumberFormat="1" applyFont="1" applyFill="1" applyBorder="1" applyAlignment="1" applyProtection="1">
      <alignment horizontal="center" vertical="center"/>
      <protection locked="0"/>
    </xf>
    <xf numFmtId="44" fontId="1" fillId="10" borderId="17" xfId="0" applyNumberFormat="1" applyFont="1" applyFill="1" applyBorder="1" applyAlignment="1" applyProtection="1">
      <alignment horizontal="center" vertical="center"/>
      <protection locked="0"/>
    </xf>
    <xf numFmtId="0" fontId="1" fillId="11" borderId="5" xfId="0" applyFont="1" applyFill="1" applyBorder="1" applyAlignment="1" applyProtection="1">
      <alignment horizontal="center" vertical="center"/>
      <protection locked="0"/>
    </xf>
    <xf numFmtId="0" fontId="1" fillId="11" borderId="1" xfId="0" applyFont="1" applyFill="1" applyBorder="1" applyAlignment="1" applyProtection="1">
      <alignment horizontal="center" vertical="center"/>
      <protection locked="0"/>
    </xf>
    <xf numFmtId="0" fontId="1" fillId="11" borderId="28" xfId="0" applyFont="1" applyFill="1" applyBorder="1" applyAlignment="1" applyProtection="1">
      <alignment horizontal="center" vertical="center"/>
      <protection locked="0"/>
    </xf>
    <xf numFmtId="0" fontId="1" fillId="11" borderId="13" xfId="0" applyFont="1" applyFill="1" applyBorder="1" applyAlignment="1" applyProtection="1">
      <alignment horizontal="center" vertical="center"/>
      <protection locked="0"/>
    </xf>
    <xf numFmtId="0" fontId="1" fillId="7" borderId="35" xfId="0" applyFont="1" applyFill="1" applyBorder="1" applyAlignment="1" applyProtection="1">
      <alignment horizontal="center" vertical="center"/>
      <protection locked="0"/>
    </xf>
    <xf numFmtId="0" fontId="1" fillId="7" borderId="34" xfId="0" applyFont="1" applyFill="1" applyBorder="1" applyAlignment="1" applyProtection="1">
      <alignment horizontal="center" vertical="center"/>
      <protection locked="0"/>
    </xf>
    <xf numFmtId="0" fontId="1" fillId="7" borderId="36" xfId="0" applyFont="1" applyFill="1" applyBorder="1" applyAlignment="1" applyProtection="1">
      <alignment horizontal="center" vertical="center"/>
      <protection locked="0"/>
    </xf>
    <xf numFmtId="0" fontId="1" fillId="7" borderId="39" xfId="0" applyFont="1" applyFill="1" applyBorder="1" applyAlignment="1" applyProtection="1">
      <alignment horizontal="center" vertical="center"/>
      <protection locked="0"/>
    </xf>
    <xf numFmtId="0" fontId="1" fillId="7" borderId="40" xfId="0" applyFont="1" applyFill="1" applyBorder="1" applyAlignment="1" applyProtection="1">
      <alignment horizontal="center" vertical="center"/>
      <protection locked="0"/>
    </xf>
    <xf numFmtId="0" fontId="1" fillId="7" borderId="43" xfId="0" applyFont="1" applyFill="1" applyBorder="1" applyAlignment="1" applyProtection="1">
      <alignment horizontal="center" vertical="center"/>
      <protection locked="0"/>
    </xf>
    <xf numFmtId="0" fontId="1" fillId="7" borderId="44" xfId="0" applyFont="1" applyFill="1" applyBorder="1" applyAlignment="1" applyProtection="1">
      <alignment horizontal="center" vertical="center"/>
      <protection locked="0"/>
    </xf>
    <xf numFmtId="0" fontId="1" fillId="7" borderId="48" xfId="0" applyFont="1" applyFill="1" applyBorder="1" applyAlignment="1" applyProtection="1">
      <alignment horizontal="center" vertical="center"/>
      <protection locked="0"/>
    </xf>
    <xf numFmtId="1" fontId="1" fillId="8" borderId="28" xfId="0" applyNumberFormat="1" applyFont="1" applyFill="1" applyBorder="1" applyAlignment="1" applyProtection="1">
      <alignment horizontal="center" vertical="center"/>
      <protection locked="0"/>
    </xf>
    <xf numFmtId="0" fontId="1" fillId="8" borderId="28" xfId="0" applyFont="1" applyFill="1" applyBorder="1" applyAlignment="1" applyProtection="1">
      <alignment horizontal="center" vertical="center"/>
      <protection locked="0"/>
    </xf>
    <xf numFmtId="44" fontId="1" fillId="8" borderId="18" xfId="0" applyNumberFormat="1" applyFont="1" applyFill="1" applyBorder="1" applyAlignment="1" applyProtection="1">
      <alignment horizontal="center" vertical="center"/>
      <protection locked="0"/>
    </xf>
    <xf numFmtId="1" fontId="1" fillId="9" borderId="28" xfId="0" applyNumberFormat="1" applyFont="1" applyFill="1" applyBorder="1" applyAlignment="1" applyProtection="1">
      <alignment horizontal="center" vertical="center"/>
      <protection locked="0"/>
    </xf>
    <xf numFmtId="0" fontId="1" fillId="9" borderId="28" xfId="0" applyFont="1" applyFill="1" applyBorder="1" applyAlignment="1" applyProtection="1">
      <alignment horizontal="center" vertical="center"/>
      <protection locked="0"/>
    </xf>
    <xf numFmtId="44" fontId="1" fillId="9" borderId="18" xfId="0" applyNumberFormat="1" applyFont="1" applyFill="1" applyBorder="1" applyAlignment="1" applyProtection="1">
      <alignment horizontal="center" vertical="center"/>
      <protection locked="0"/>
    </xf>
    <xf numFmtId="44" fontId="5" fillId="12" borderId="50" xfId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0" fontId="5" fillId="7" borderId="2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top" wrapText="1"/>
    </xf>
    <xf numFmtId="0" fontId="0" fillId="0" borderId="30" xfId="0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31" xfId="0" applyBorder="1" applyProtection="1"/>
    <xf numFmtId="0" fontId="4" fillId="13" borderId="50" xfId="0" applyFont="1" applyFill="1" applyBorder="1" applyAlignment="1" applyProtection="1">
      <alignment vertical="center"/>
    </xf>
    <xf numFmtId="0" fontId="4" fillId="13" borderId="50" xfId="0" applyFont="1" applyFill="1" applyBorder="1" applyAlignment="1" applyProtection="1">
      <alignment horizontal="right" vertical="center"/>
    </xf>
    <xf numFmtId="0" fontId="4" fillId="13" borderId="32" xfId="0" applyFont="1" applyFill="1" applyBorder="1" applyAlignment="1" applyProtection="1">
      <alignment vertical="center"/>
    </xf>
    <xf numFmtId="1" fontId="4" fillId="13" borderId="32" xfId="0" applyNumberFormat="1" applyFont="1" applyFill="1" applyBorder="1" applyAlignment="1" applyProtection="1">
      <alignment horizontal="right" vertical="center"/>
    </xf>
    <xf numFmtId="44" fontId="4" fillId="13" borderId="50" xfId="1" applyFont="1" applyFill="1" applyBorder="1" applyAlignment="1" applyProtection="1">
      <alignment horizontal="right" vertical="center"/>
    </xf>
    <xf numFmtId="0" fontId="0" fillId="0" borderId="0" xfId="0" applyBorder="1" applyProtection="1"/>
    <xf numFmtId="9" fontId="5" fillId="12" borderId="50" xfId="0" applyNumberFormat="1" applyFont="1" applyFill="1" applyBorder="1" applyAlignment="1" applyProtection="1">
      <alignment vertical="center"/>
    </xf>
    <xf numFmtId="0" fontId="4" fillId="13" borderId="33" xfId="0" applyFont="1" applyFill="1" applyBorder="1" applyAlignment="1" applyProtection="1">
      <alignment vertical="center"/>
    </xf>
    <xf numFmtId="0" fontId="0" fillId="0" borderId="51" xfId="0" applyBorder="1" applyAlignment="1" applyProtection="1">
      <alignment vertical="top" wrapText="1"/>
    </xf>
    <xf numFmtId="0" fontId="4" fillId="14" borderId="0" xfId="0" applyFont="1" applyFill="1" applyBorder="1" applyAlignment="1" applyProtection="1">
      <alignment vertical="center"/>
    </xf>
    <xf numFmtId="9" fontId="4" fillId="14" borderId="52" xfId="2" applyFont="1" applyFill="1" applyBorder="1" applyAlignment="1" applyProtection="1">
      <alignment horizontal="right" vertical="center"/>
    </xf>
    <xf numFmtId="0" fontId="5" fillId="14" borderId="30" xfId="0" applyFont="1" applyFill="1" applyBorder="1" applyAlignment="1" applyProtection="1">
      <alignment vertical="center"/>
    </xf>
    <xf numFmtId="9" fontId="4" fillId="14" borderId="30" xfId="2" applyFont="1" applyFill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38" xfId="0" applyFont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14" xfId="0" applyFont="1" applyFill="1" applyBorder="1" applyAlignment="1" applyProtection="1">
      <alignment vertical="center"/>
    </xf>
    <xf numFmtId="44" fontId="1" fillId="2" borderId="27" xfId="0" applyNumberFormat="1" applyFont="1" applyFill="1" applyBorder="1" applyAlignment="1" applyProtection="1">
      <alignment vertical="center" wrapText="1"/>
    </xf>
    <xf numFmtId="44" fontId="1" fillId="2" borderId="45" xfId="0" applyNumberFormat="1" applyFont="1" applyFill="1" applyBorder="1" applyAlignment="1" applyProtection="1">
      <alignment vertical="center" wrapText="1"/>
    </xf>
    <xf numFmtId="44" fontId="1" fillId="2" borderId="25" xfId="0" applyNumberFormat="1" applyFont="1" applyFill="1" applyBorder="1" applyAlignment="1" applyProtection="1">
      <alignment vertical="center" wrapText="1"/>
    </xf>
    <xf numFmtId="0" fontId="1" fillId="3" borderId="3" xfId="0" applyFont="1" applyFill="1" applyBorder="1" applyAlignment="1" applyProtection="1">
      <alignment vertical="center"/>
    </xf>
    <xf numFmtId="0" fontId="1" fillId="3" borderId="19" xfId="0" applyFont="1" applyFill="1" applyBorder="1" applyAlignment="1" applyProtection="1">
      <alignment vertical="center"/>
    </xf>
    <xf numFmtId="44" fontId="1" fillId="3" borderId="24" xfId="0" applyNumberFormat="1" applyFont="1" applyFill="1" applyBorder="1" applyAlignment="1" applyProtection="1">
      <alignment horizontal="center" vertical="center"/>
    </xf>
    <xf numFmtId="44" fontId="1" fillId="3" borderId="46" xfId="0" applyNumberFormat="1" applyFont="1" applyFill="1" applyBorder="1" applyAlignment="1" applyProtection="1">
      <alignment horizontal="center" vertical="center"/>
    </xf>
    <xf numFmtId="44" fontId="1" fillId="3" borderId="49" xfId="0" applyNumberFormat="1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vertical="center"/>
    </xf>
    <xf numFmtId="44" fontId="1" fillId="3" borderId="25" xfId="0" applyNumberFormat="1" applyFont="1" applyFill="1" applyBorder="1" applyAlignment="1" applyProtection="1">
      <alignment horizontal="center" vertical="center"/>
    </xf>
    <xf numFmtId="44" fontId="1" fillId="3" borderId="45" xfId="0" applyNumberFormat="1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vertical="center"/>
    </xf>
    <xf numFmtId="0" fontId="1" fillId="4" borderId="20" xfId="0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vertical="center"/>
    </xf>
    <xf numFmtId="44" fontId="1" fillId="4" borderId="27" xfId="0" applyNumberFormat="1" applyFont="1" applyFill="1" applyBorder="1" applyAlignment="1" applyProtection="1">
      <alignment horizontal="center" vertical="center"/>
    </xf>
    <xf numFmtId="44" fontId="1" fillId="4" borderId="45" xfId="0" applyNumberFormat="1" applyFont="1" applyFill="1" applyBorder="1" applyAlignment="1" applyProtection="1">
      <alignment horizontal="center" vertical="center"/>
    </xf>
    <xf numFmtId="44" fontId="1" fillId="4" borderId="25" xfId="0" applyNumberFormat="1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vertical="center"/>
    </xf>
    <xf numFmtId="0" fontId="1" fillId="5" borderId="26" xfId="0" applyFont="1" applyFill="1" applyBorder="1" applyAlignment="1" applyProtection="1">
      <alignment vertical="center"/>
    </xf>
    <xf numFmtId="44" fontId="1" fillId="5" borderId="10" xfId="0" applyNumberFormat="1" applyFont="1" applyFill="1" applyBorder="1" applyAlignment="1" applyProtection="1">
      <alignment horizontal="center" vertical="center"/>
    </xf>
    <xf numFmtId="44" fontId="1" fillId="5" borderId="47" xfId="0" applyNumberFormat="1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vertical="center"/>
    </xf>
    <xf numFmtId="44" fontId="1" fillId="5" borderId="9" xfId="0" applyNumberFormat="1" applyFont="1" applyFill="1" applyBorder="1" applyAlignment="1" applyProtection="1">
      <alignment vertical="center"/>
    </xf>
    <xf numFmtId="44" fontId="1" fillId="5" borderId="41" xfId="0" applyNumberFormat="1" applyFont="1" applyFill="1" applyBorder="1" applyAlignment="1" applyProtection="1">
      <alignment vertical="center"/>
    </xf>
    <xf numFmtId="0" fontId="1" fillId="7" borderId="34" xfId="0" applyFont="1" applyFill="1" applyBorder="1" applyAlignment="1" applyProtection="1">
      <alignment horizontal="center" vertical="center" wrapText="1"/>
      <protection locked="0"/>
    </xf>
    <xf numFmtId="2" fontId="4" fillId="13" borderId="32" xfId="2" applyNumberFormat="1" applyFont="1" applyFill="1" applyBorder="1" applyAlignment="1" applyProtection="1">
      <alignment vertical="center"/>
    </xf>
    <xf numFmtId="10" fontId="4" fillId="13" borderId="32" xfId="2" applyNumberFormat="1" applyFont="1" applyFill="1" applyBorder="1" applyAlignment="1" applyProtection="1">
      <alignment horizontal="right" vertical="center"/>
    </xf>
    <xf numFmtId="0" fontId="1" fillId="3" borderId="53" xfId="0" applyFont="1" applyFill="1" applyBorder="1" applyAlignment="1" applyProtection="1">
      <alignment vertical="center"/>
    </xf>
    <xf numFmtId="2" fontId="1" fillId="9" borderId="54" xfId="0" applyNumberFormat="1" applyFont="1" applyFill="1" applyBorder="1" applyAlignment="1" applyProtection="1">
      <alignment horizontal="center" vertical="center"/>
      <protection locked="0"/>
    </xf>
    <xf numFmtId="2" fontId="1" fillId="9" borderId="23" xfId="0" applyNumberFormat="1" applyFont="1" applyFill="1" applyBorder="1" applyAlignment="1" applyProtection="1">
      <alignment horizontal="center" vertical="center"/>
      <protection locked="0"/>
    </xf>
    <xf numFmtId="2" fontId="1" fillId="9" borderId="12" xfId="0" applyNumberFormat="1" applyFont="1" applyFill="1" applyBorder="1" applyAlignment="1" applyProtection="1">
      <alignment horizontal="center" vertical="center"/>
      <protection locked="0"/>
    </xf>
    <xf numFmtId="2" fontId="1" fillId="9" borderId="22" xfId="0" applyNumberFormat="1" applyFont="1" applyFill="1" applyBorder="1" applyAlignment="1" applyProtection="1">
      <alignment horizontal="center" vertical="center"/>
      <protection locked="0"/>
    </xf>
    <xf numFmtId="10" fontId="4" fillId="13" borderId="50" xfId="2" applyNumberFormat="1" applyFont="1" applyFill="1" applyBorder="1" applyAlignment="1" applyProtection="1">
      <alignment horizontal="right" vertical="center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49" fontId="3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0" fontId="8" fillId="0" borderId="0" xfId="0" applyFont="1" applyProtection="1"/>
  </cellXfs>
  <cellStyles count="3">
    <cellStyle name="Prozent" xfId="2" builtinId="5"/>
    <cellStyle name="Standard" xfId="0" builtinId="0"/>
    <cellStyle name="Währung" xfId="1" builtinId="4"/>
  </cellStyles>
  <dxfs count="11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protection locked="1" hidden="1"/>
    </dxf>
    <dxf>
      <fill>
        <patternFill>
          <bgColor rgb="FFFF4343"/>
        </patternFill>
      </fill>
    </dxf>
    <dxf>
      <fill>
        <patternFill>
          <bgColor rgb="FFFF4343"/>
        </patternFill>
      </fill>
    </dxf>
  </dxfs>
  <tableStyles count="0" defaultTableStyle="TableStyleMedium2" defaultPivotStyle="PivotStyleLight16"/>
  <colors>
    <mruColors>
      <color rgb="FFFF4343"/>
      <color rgb="FFFF3333"/>
      <color rgb="FFFFC9ED"/>
      <color rgb="FFFFB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e1" displayName="Tabelle1" ref="B2:B5" totalsRowShown="0" headerRowDxfId="8" dataDxfId="7">
  <autoFilter ref="B2:B5"/>
  <tableColumns count="1">
    <tableColumn id="1" name="Dauer der Zugänglichkeit des Ladepunktes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D2:D4" totalsRowShown="0" headerRowDxfId="5" dataDxfId="4">
  <autoFilter ref="D2:D4"/>
  <tableColumns count="1">
    <tableColumn id="1" name="Spannungsnetz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le3" displayName="Tabelle3" ref="F2:F4" totalsRowShown="0" headerRowDxfId="2" dataDxfId="1">
  <autoFilter ref="F2:F4"/>
  <tableColumns count="1">
    <tableColumn id="1" name="Pufferspeich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37"/>
  <sheetViews>
    <sheetView showGridLines="0" tabSelected="1" workbookViewId="0">
      <selection activeCell="C8" sqref="C8"/>
    </sheetView>
  </sheetViews>
  <sheetFormatPr baseColWidth="10" defaultColWidth="0" defaultRowHeight="15" zeroHeight="1" x14ac:dyDescent="0.25"/>
  <cols>
    <col min="1" max="1" width="40.42578125" customWidth="1"/>
    <col min="2" max="2" width="65.42578125" customWidth="1"/>
    <col min="3" max="3" width="38.7109375" customWidth="1"/>
    <col min="4" max="4" width="30" bestFit="1" customWidth="1"/>
    <col min="5" max="5" width="20.7109375" hidden="1" customWidth="1"/>
    <col min="6" max="16384" width="11.42578125" hidden="1"/>
  </cols>
  <sheetData>
    <row r="1" spans="1:4" ht="24" customHeight="1" thickBot="1" x14ac:dyDescent="0.3">
      <c r="A1" s="52"/>
      <c r="B1" s="52"/>
      <c r="C1" s="52"/>
      <c r="D1" s="52"/>
    </row>
    <row r="2" spans="1:4" ht="24" customHeight="1" thickBot="1" x14ac:dyDescent="0.3">
      <c r="A2" s="52"/>
      <c r="B2" s="53" t="s">
        <v>30</v>
      </c>
      <c r="C2" s="52"/>
      <c r="D2" s="54"/>
    </row>
    <row r="3" spans="1:4" ht="37.15" customHeight="1" thickBot="1" x14ac:dyDescent="0.3">
      <c r="A3" s="52"/>
      <c r="B3" s="55"/>
      <c r="C3" s="56"/>
      <c r="D3" s="56"/>
    </row>
    <row r="4" spans="1:4" ht="26.45" customHeight="1" thickTop="1" thickBot="1" x14ac:dyDescent="0.3">
      <c r="A4" s="57"/>
      <c r="B4" s="58" t="s">
        <v>34</v>
      </c>
      <c r="C4" s="59" t="str">
        <f>IF(COUNTIFS(Ladestandorte!B23:AE23,"&gt;0")&gt;=5, COUNTIFS(Ladestandorte!B23:AE23,"&gt;0"), "Nicht genügend Ladestandorte")</f>
        <v>Nicht genügend Ladestandorte</v>
      </c>
      <c r="D4" s="56"/>
    </row>
    <row r="5" spans="1:4" ht="26.45" customHeight="1" thickTop="1" thickBot="1" x14ac:dyDescent="0.3">
      <c r="A5" s="57"/>
      <c r="B5" s="60" t="s">
        <v>35</v>
      </c>
      <c r="C5" s="61">
        <f>SUM(Ladestandorte!B5:AE5,Ladestandorte!B10:AE10,Ladestandorte!B14:AE14)</f>
        <v>0</v>
      </c>
      <c r="D5" s="56"/>
    </row>
    <row r="6" spans="1:4" ht="26.45" customHeight="1" thickTop="1" thickBot="1" x14ac:dyDescent="0.3">
      <c r="A6" s="57"/>
      <c r="B6" s="58" t="s">
        <v>24</v>
      </c>
      <c r="C6" s="62">
        <f>SUM(Ladestandorte!B22:AE22)</f>
        <v>0</v>
      </c>
      <c r="D6" s="63"/>
    </row>
    <row r="7" spans="1:4" ht="26.45" customHeight="1" thickTop="1" thickBot="1" x14ac:dyDescent="0.3">
      <c r="A7" s="57"/>
      <c r="B7" s="58" t="s">
        <v>25</v>
      </c>
      <c r="C7" s="62">
        <f>SUM(Ladestandorte!B23:AE23)</f>
        <v>0</v>
      </c>
      <c r="D7" s="63"/>
    </row>
    <row r="8" spans="1:4" ht="26.45" customHeight="1" thickTop="1" thickBot="1" x14ac:dyDescent="0.3">
      <c r="A8" s="57"/>
      <c r="B8" s="64" t="s">
        <v>31</v>
      </c>
      <c r="C8" s="51"/>
      <c r="D8" s="63"/>
    </row>
    <row r="9" spans="1:4" ht="26.45" customHeight="1" thickTop="1" thickBot="1" x14ac:dyDescent="0.3">
      <c r="A9" s="57"/>
      <c r="B9" s="65" t="s">
        <v>41</v>
      </c>
      <c r="C9" s="107" t="str">
        <f>IFERROR(C8/C7, "-     % ")</f>
        <v xml:space="preserve">-     % </v>
      </c>
      <c r="D9" s="66"/>
    </row>
    <row r="10" spans="1:4" ht="26.45" customHeight="1" thickTop="1" x14ac:dyDescent="0.25">
      <c r="A10" s="52"/>
      <c r="B10" s="67"/>
      <c r="C10" s="68"/>
      <c r="D10" s="56"/>
    </row>
    <row r="11" spans="1:4" ht="26.45" customHeight="1" thickBot="1" x14ac:dyDescent="0.3">
      <c r="A11" s="63"/>
      <c r="B11" s="69" t="s">
        <v>36</v>
      </c>
      <c r="C11" s="70"/>
      <c r="D11" s="54"/>
    </row>
    <row r="12" spans="1:4" ht="26.45" customHeight="1" thickTop="1" thickBot="1" x14ac:dyDescent="0.3">
      <c r="A12" s="57"/>
      <c r="B12" s="58" t="s">
        <v>37</v>
      </c>
      <c r="C12" s="62">
        <f>C6</f>
        <v>0</v>
      </c>
      <c r="D12" s="54"/>
    </row>
    <row r="13" spans="1:4" ht="26.45" customHeight="1" thickTop="1" thickBot="1" x14ac:dyDescent="0.3">
      <c r="A13" s="57"/>
      <c r="B13" s="58" t="s">
        <v>26</v>
      </c>
      <c r="C13" s="62" t="str">
        <f>IFERROR(C6-C14,"-      €")</f>
        <v>-      €</v>
      </c>
      <c r="D13" s="54"/>
    </row>
    <row r="14" spans="1:4" ht="26.45" customHeight="1" thickTop="1" thickBot="1" x14ac:dyDescent="0.3">
      <c r="A14" s="57"/>
      <c r="B14" s="58" t="s">
        <v>38</v>
      </c>
      <c r="C14" s="62" t="str">
        <f>IF(C8=0, "-      €",C8)</f>
        <v>-      €</v>
      </c>
      <c r="D14" s="54"/>
    </row>
    <row r="15" spans="1:4" ht="26.45" customHeight="1" thickTop="1" thickBot="1" x14ac:dyDescent="0.3">
      <c r="A15" s="57"/>
      <c r="B15" s="58" t="s">
        <v>32</v>
      </c>
      <c r="C15" s="113" t="str">
        <f>IFERROR(C14/(C14+C13)," -       %")</f>
        <v xml:space="preserve"> -       %</v>
      </c>
      <c r="D15" s="54"/>
    </row>
    <row r="16" spans="1:4" ht="26.45" customHeight="1" thickTop="1" thickBot="1" x14ac:dyDescent="0.3">
      <c r="A16" s="57"/>
      <c r="B16" s="60" t="s">
        <v>33</v>
      </c>
      <c r="C16" s="106" t="str">
        <f>IFERROR(C9*100, " ")</f>
        <v xml:space="preserve"> </v>
      </c>
      <c r="D16" s="54"/>
    </row>
    <row r="17" spans="1:4" ht="26.45" customHeight="1" thickTop="1" x14ac:dyDescent="0.25">
      <c r="A17" s="52"/>
      <c r="B17" s="52"/>
      <c r="C17" s="52"/>
      <c r="D17" s="54"/>
    </row>
    <row r="18" spans="1:4" ht="26.45" customHeight="1" x14ac:dyDescent="0.25">
      <c r="A18" s="118" t="s">
        <v>42</v>
      </c>
      <c r="B18" s="52"/>
      <c r="C18" s="52"/>
      <c r="D18" s="54"/>
    </row>
    <row r="19" spans="1:4" hidden="1" x14ac:dyDescent="0.25">
      <c r="B19" s="6"/>
      <c r="C19" s="6"/>
      <c r="D19" s="6"/>
    </row>
    <row r="20" spans="1:4" hidden="1" x14ac:dyDescent="0.25"/>
    <row r="21" spans="1:4" hidden="1" x14ac:dyDescent="0.25"/>
    <row r="22" spans="1:4" hidden="1" x14ac:dyDescent="0.25"/>
    <row r="23" spans="1:4" hidden="1" x14ac:dyDescent="0.25"/>
    <row r="24" spans="1:4" hidden="1" x14ac:dyDescent="0.25"/>
    <row r="25" spans="1:4" hidden="1" x14ac:dyDescent="0.25"/>
    <row r="26" spans="1:4" hidden="1" x14ac:dyDescent="0.25"/>
    <row r="27" spans="1:4" hidden="1" x14ac:dyDescent="0.25"/>
    <row r="28" spans="1:4" hidden="1" x14ac:dyDescent="0.25"/>
    <row r="29" spans="1:4" hidden="1" x14ac:dyDescent="0.25"/>
    <row r="30" spans="1:4" hidden="1" x14ac:dyDescent="0.25"/>
    <row r="31" spans="1:4" hidden="1" x14ac:dyDescent="0.25"/>
    <row r="32" spans="1:4" hidden="1" x14ac:dyDescent="0.25"/>
    <row r="33" spans="3:3" hidden="1" x14ac:dyDescent="0.25"/>
    <row r="34" spans="3:3" hidden="1" x14ac:dyDescent="0.25"/>
    <row r="35" spans="3:3" ht="15.75" hidden="1" x14ac:dyDescent="0.25">
      <c r="C35" s="2"/>
    </row>
    <row r="36" spans="3:3" ht="15.75" hidden="1" x14ac:dyDescent="0.25">
      <c r="C36" s="2"/>
    </row>
    <row r="37" spans="3:3" ht="15.75" hidden="1" x14ac:dyDescent="0.25">
      <c r="C37" s="2"/>
    </row>
  </sheetData>
  <sheetProtection password="A0C6" sheet="1" objects="1" scenarios="1" selectLockedCells="1"/>
  <conditionalFormatting sqref="C4">
    <cfRule type="containsText" dxfId="10" priority="2" operator="containsText" text="Nicht genügend Ladestandorte">
      <formula>NOT(ISERROR(SEARCH("Nicht genügend Ladestandorte",C4)))</formula>
    </cfRule>
  </conditionalFormatting>
  <conditionalFormatting sqref="C9:C12 C14:C16">
    <cfRule type="containsText" dxfId="9" priority="1" operator="containsText" text="Zu geringe Fördersumme">
      <formula>NOT(ISERROR(SEARCH("Zu geringe Fördersumme",C9)))</formula>
    </cfRule>
  </conditionalFormatting>
  <dataValidations count="1">
    <dataValidation showInputMessage="1" showErrorMessage="1" sqref="C4"/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E41"/>
  <sheetViews>
    <sheetView zoomScale="130" zoomScaleNormal="130" workbookViewId="0">
      <pane xSplit="1" topLeftCell="B1" activePane="topRight" state="frozen"/>
      <selection pane="topRight" activeCell="B18" sqref="B18"/>
    </sheetView>
  </sheetViews>
  <sheetFormatPr baseColWidth="10" defaultRowHeight="15" zeroHeight="1" x14ac:dyDescent="0.25"/>
  <cols>
    <col min="1" max="1" width="71.28515625" bestFit="1" customWidth="1"/>
    <col min="2" max="31" width="23.28515625" customWidth="1"/>
  </cols>
  <sheetData>
    <row r="1" spans="1:31" ht="27.6" customHeight="1" thickBot="1" x14ac:dyDescent="0.3">
      <c r="A1" s="71" t="s">
        <v>0</v>
      </c>
      <c r="B1" s="72">
        <v>1</v>
      </c>
      <c r="C1" s="73">
        <v>2</v>
      </c>
      <c r="D1" s="74">
        <v>3</v>
      </c>
      <c r="E1" s="73">
        <v>4</v>
      </c>
      <c r="F1" s="75">
        <v>5</v>
      </c>
      <c r="G1" s="73">
        <v>6</v>
      </c>
      <c r="H1" s="74">
        <v>7</v>
      </c>
      <c r="I1" s="74">
        <v>8</v>
      </c>
      <c r="J1" s="74">
        <v>9</v>
      </c>
      <c r="K1" s="74">
        <v>10</v>
      </c>
      <c r="L1" s="73">
        <v>11</v>
      </c>
      <c r="M1" s="74">
        <v>12</v>
      </c>
      <c r="N1" s="74">
        <v>13</v>
      </c>
      <c r="O1" s="74">
        <v>14</v>
      </c>
      <c r="P1" s="74">
        <v>15</v>
      </c>
      <c r="Q1" s="74">
        <v>16</v>
      </c>
      <c r="R1" s="74">
        <v>17</v>
      </c>
      <c r="S1" s="74">
        <v>18</v>
      </c>
      <c r="T1" s="74">
        <v>19</v>
      </c>
      <c r="U1" s="74">
        <v>20</v>
      </c>
      <c r="V1" s="74">
        <v>21</v>
      </c>
      <c r="W1" s="74">
        <v>22</v>
      </c>
      <c r="X1" s="74">
        <v>23</v>
      </c>
      <c r="Y1" s="74">
        <v>24</v>
      </c>
      <c r="Z1" s="74">
        <v>25</v>
      </c>
      <c r="AA1" s="74">
        <v>26</v>
      </c>
      <c r="AB1" s="74">
        <v>27</v>
      </c>
      <c r="AC1" s="74">
        <v>28</v>
      </c>
      <c r="AD1" s="74">
        <v>29</v>
      </c>
      <c r="AE1" s="74">
        <v>30</v>
      </c>
    </row>
    <row r="2" spans="1:31" ht="27.6" customHeight="1" x14ac:dyDescent="0.25">
      <c r="A2" s="76" t="s">
        <v>39</v>
      </c>
      <c r="B2" s="37"/>
      <c r="C2" s="38"/>
      <c r="D2" s="38"/>
      <c r="E2" s="38"/>
      <c r="F2" s="42"/>
      <c r="G2" s="38"/>
      <c r="H2" s="39"/>
      <c r="I2" s="38"/>
      <c r="J2" s="38"/>
      <c r="K2" s="39"/>
      <c r="L2" s="38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</row>
    <row r="3" spans="1:31" ht="27.6" customHeight="1" thickBot="1" x14ac:dyDescent="0.3">
      <c r="A3" s="77" t="s">
        <v>40</v>
      </c>
      <c r="B3" s="40"/>
      <c r="C3" s="41"/>
      <c r="D3" s="41"/>
      <c r="E3" s="41"/>
      <c r="F3" s="43"/>
      <c r="G3" s="41"/>
      <c r="H3" s="41"/>
      <c r="I3" s="41"/>
      <c r="J3" s="41"/>
      <c r="K3" s="44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</row>
    <row r="4" spans="1:31" ht="27.6" customHeight="1" x14ac:dyDescent="0.25">
      <c r="A4" s="78" t="s">
        <v>3</v>
      </c>
      <c r="B4" s="8"/>
      <c r="C4" s="8"/>
      <c r="D4" s="8"/>
      <c r="E4" s="8"/>
      <c r="F4" s="9"/>
      <c r="G4" s="8"/>
      <c r="H4" s="8"/>
      <c r="I4" s="8"/>
      <c r="J4" s="8"/>
      <c r="K4" s="45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t="27.6" customHeight="1" x14ac:dyDescent="0.25">
      <c r="A5" s="78" t="s">
        <v>11</v>
      </c>
      <c r="B5" s="8"/>
      <c r="C5" s="8"/>
      <c r="D5" s="8"/>
      <c r="E5" s="8"/>
      <c r="F5" s="9"/>
      <c r="G5" s="8"/>
      <c r="H5" s="8"/>
      <c r="I5" s="8"/>
      <c r="J5" s="8"/>
      <c r="K5" s="45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27.6" customHeight="1" x14ac:dyDescent="0.25">
      <c r="A6" s="78" t="s">
        <v>6</v>
      </c>
      <c r="B6" s="10"/>
      <c r="C6" s="11"/>
      <c r="D6" s="11"/>
      <c r="E6" s="11"/>
      <c r="F6" s="12"/>
      <c r="G6" s="11"/>
      <c r="H6" s="11"/>
      <c r="I6" s="11"/>
      <c r="J6" s="11"/>
      <c r="K6" s="46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7.6" customHeight="1" x14ac:dyDescent="0.25">
      <c r="A7" s="78" t="s">
        <v>4</v>
      </c>
      <c r="B7" s="13"/>
      <c r="C7" s="14"/>
      <c r="D7" s="14"/>
      <c r="E7" s="14"/>
      <c r="F7" s="15"/>
      <c r="G7" s="14"/>
      <c r="H7" s="14"/>
      <c r="I7" s="14"/>
      <c r="J7" s="14"/>
      <c r="K7" s="47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 ht="27.6" customHeight="1" thickBot="1" x14ac:dyDescent="0.3">
      <c r="A8" s="79" t="s">
        <v>21</v>
      </c>
      <c r="B8" s="80">
        <f>MIN(IF(B$6="24/7",B$5*5000/2,IF(B$6="Werktags mind. 12 h",B$5*1250, 0)), IF(B$6="24/7",B$5*B$7*0.6,IF(B$6="Werktags mind. 12 h",B$5*B$7*0.6/2,0)))</f>
        <v>0</v>
      </c>
      <c r="C8" s="80">
        <f>MIN(IF(C$6="24/7",C$5*5000/2,IF(C$6="Werktags mind. 12 h",C$5*1250, 0)), IF(C$6="24/7",C$5*C$7*0.6,IF(C$6="Werktags mind. 12 h",C$5*C$7*0.6/2,0)))</f>
        <v>0</v>
      </c>
      <c r="D8" s="80">
        <f t="shared" ref="D8:AE8" si="0">MIN(IF(D$6="24/7",D$5*5000/2,IF(D$6="Werktags mind. 12 h",D$5*1250, 0)), IF(D$6="24/7",D$5*D$7*0.6,IF(D$6="Werktags mind. 12 h",D$5*D$7*0.6/2,0)))</f>
        <v>0</v>
      </c>
      <c r="E8" s="80">
        <f t="shared" si="0"/>
        <v>0</v>
      </c>
      <c r="F8" s="81">
        <f t="shared" si="0"/>
        <v>0</v>
      </c>
      <c r="G8" s="82">
        <f>MIN(IF(G$6="24/7",G$5*5000/2,IF(G$6="Werktags mind. 12 h",G$5*1250, 0)), IF(G$6="24/7",G$5*G$7*0.6,IF(G$6="Werktags mind. 12 h",G$5*G$7*0.6/2,0)))</f>
        <v>0</v>
      </c>
      <c r="H8" s="80">
        <f t="shared" si="0"/>
        <v>0</v>
      </c>
      <c r="I8" s="80">
        <f t="shared" si="0"/>
        <v>0</v>
      </c>
      <c r="J8" s="80">
        <f t="shared" si="0"/>
        <v>0</v>
      </c>
      <c r="K8" s="80">
        <f t="shared" si="0"/>
        <v>0</v>
      </c>
      <c r="L8" s="82">
        <f t="shared" si="0"/>
        <v>0</v>
      </c>
      <c r="M8" s="80">
        <f t="shared" si="0"/>
        <v>0</v>
      </c>
      <c r="N8" s="80">
        <f t="shared" si="0"/>
        <v>0</v>
      </c>
      <c r="O8" s="80">
        <f t="shared" si="0"/>
        <v>0</v>
      </c>
      <c r="P8" s="80">
        <f t="shared" si="0"/>
        <v>0</v>
      </c>
      <c r="Q8" s="80">
        <f t="shared" si="0"/>
        <v>0</v>
      </c>
      <c r="R8" s="80">
        <f t="shared" si="0"/>
        <v>0</v>
      </c>
      <c r="S8" s="80">
        <f t="shared" si="0"/>
        <v>0</v>
      </c>
      <c r="T8" s="80">
        <f t="shared" si="0"/>
        <v>0</v>
      </c>
      <c r="U8" s="80">
        <f t="shared" si="0"/>
        <v>0</v>
      </c>
      <c r="V8" s="80">
        <f t="shared" si="0"/>
        <v>0</v>
      </c>
      <c r="W8" s="80">
        <f t="shared" si="0"/>
        <v>0</v>
      </c>
      <c r="X8" s="80">
        <f t="shared" si="0"/>
        <v>0</v>
      </c>
      <c r="Y8" s="80">
        <f t="shared" si="0"/>
        <v>0</v>
      </c>
      <c r="Z8" s="80">
        <f t="shared" si="0"/>
        <v>0</v>
      </c>
      <c r="AA8" s="80">
        <f t="shared" si="0"/>
        <v>0</v>
      </c>
      <c r="AB8" s="80">
        <f t="shared" si="0"/>
        <v>0</v>
      </c>
      <c r="AC8" s="80">
        <f t="shared" si="0"/>
        <v>0</v>
      </c>
      <c r="AD8" s="80">
        <f t="shared" si="0"/>
        <v>0</v>
      </c>
      <c r="AE8" s="80">
        <f t="shared" si="0"/>
        <v>0</v>
      </c>
    </row>
    <row r="9" spans="1:31" ht="27.6" customHeight="1" x14ac:dyDescent="0.25">
      <c r="A9" s="108" t="s">
        <v>2</v>
      </c>
      <c r="B9" s="109"/>
      <c r="C9" s="110"/>
      <c r="D9" s="110"/>
      <c r="E9" s="110"/>
      <c r="F9" s="111"/>
      <c r="G9" s="110"/>
      <c r="H9" s="110"/>
      <c r="I9" s="110"/>
      <c r="J9" s="110"/>
      <c r="K9" s="112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</row>
    <row r="10" spans="1:31" ht="27.6" customHeight="1" x14ac:dyDescent="0.25">
      <c r="A10" s="83" t="s">
        <v>7</v>
      </c>
      <c r="B10" s="16"/>
      <c r="C10" s="16"/>
      <c r="D10" s="16"/>
      <c r="E10" s="16"/>
      <c r="F10" s="17"/>
      <c r="G10" s="16"/>
      <c r="H10" s="16"/>
      <c r="I10" s="16"/>
      <c r="J10" s="16"/>
      <c r="K10" s="48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31" ht="27.6" customHeight="1" x14ac:dyDescent="0.25">
      <c r="A11" s="83" t="s">
        <v>6</v>
      </c>
      <c r="B11" s="18"/>
      <c r="C11" s="18"/>
      <c r="D11" s="18"/>
      <c r="E11" s="18"/>
      <c r="F11" s="19"/>
      <c r="G11" s="18"/>
      <c r="H11" s="18"/>
      <c r="I11" s="18"/>
      <c r="J11" s="18"/>
      <c r="K11" s="49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1" ht="27.6" customHeight="1" x14ac:dyDescent="0.25">
      <c r="A12" s="83" t="s">
        <v>4</v>
      </c>
      <c r="B12" s="20"/>
      <c r="C12" s="20"/>
      <c r="D12" s="20"/>
      <c r="E12" s="20"/>
      <c r="F12" s="21"/>
      <c r="G12" s="20"/>
      <c r="H12" s="20"/>
      <c r="I12" s="20"/>
      <c r="J12" s="20"/>
      <c r="K12" s="5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27.6" customHeight="1" x14ac:dyDescent="0.25">
      <c r="A13" s="84" t="s">
        <v>21</v>
      </c>
      <c r="B13" s="85">
        <f>MIN(IF(B$11="24/7",B$10*10000,IF(B$11="Werktags mind. 12 h",B$10*10000/2, 0)),IF(B$11="24/7",B$10*B$12*0.6,IF(B$11="Werktags mind. 12 h",B$10*B$12*0.6/2,0)))</f>
        <v>0</v>
      </c>
      <c r="C13" s="85">
        <f>MIN(IF(C$11="24/7",C$10*10000,IF(C$11="Werktags mind. 12 h",C$10*10000/2, 0)),IF(C$11="24/7",C$10*C$12*0.6,IF(C$11="Werktags mind. 12 h",C$10*C$12*0.6/2,0)))</f>
        <v>0</v>
      </c>
      <c r="D13" s="85">
        <f t="shared" ref="D13:AE13" si="1">MIN(IF(D$11="24/7",D$10*10000,IF(D$11="Werktags mind. 12 h",D$10*10000/2, 0)),IF(D$11="24/7",D$10*D$12*0.6,IF(D$11="Werktags mind. 12 h",D$10*D$12*0.6/2,0)))</f>
        <v>0</v>
      </c>
      <c r="E13" s="85">
        <f t="shared" si="1"/>
        <v>0</v>
      </c>
      <c r="F13" s="86">
        <f t="shared" si="1"/>
        <v>0</v>
      </c>
      <c r="G13" s="85">
        <f>MIN(IF(G$11="24/7",G$10*10000,IF(G$11="Werktags mind. 12 h",G$10*10000/2, 0)),IF(G$11="24/7",G$10*G$12*0.6,IF(G$11="Werktags mind. 12 h",G$10*G$12*0.6/2,0)))</f>
        <v>0</v>
      </c>
      <c r="H13" s="85">
        <f t="shared" si="1"/>
        <v>0</v>
      </c>
      <c r="I13" s="85">
        <f t="shared" si="1"/>
        <v>0</v>
      </c>
      <c r="J13" s="85">
        <f t="shared" si="1"/>
        <v>0</v>
      </c>
      <c r="K13" s="87">
        <f t="shared" si="1"/>
        <v>0</v>
      </c>
      <c r="L13" s="85">
        <f t="shared" si="1"/>
        <v>0</v>
      </c>
      <c r="M13" s="85">
        <f t="shared" si="1"/>
        <v>0</v>
      </c>
      <c r="N13" s="85">
        <f t="shared" si="1"/>
        <v>0</v>
      </c>
      <c r="O13" s="85">
        <f t="shared" si="1"/>
        <v>0</v>
      </c>
      <c r="P13" s="85">
        <f t="shared" si="1"/>
        <v>0</v>
      </c>
      <c r="Q13" s="85">
        <f t="shared" si="1"/>
        <v>0</v>
      </c>
      <c r="R13" s="85">
        <f t="shared" si="1"/>
        <v>0</v>
      </c>
      <c r="S13" s="85">
        <f t="shared" si="1"/>
        <v>0</v>
      </c>
      <c r="T13" s="85">
        <f t="shared" si="1"/>
        <v>0</v>
      </c>
      <c r="U13" s="85">
        <f t="shared" si="1"/>
        <v>0</v>
      </c>
      <c r="V13" s="85">
        <f t="shared" si="1"/>
        <v>0</v>
      </c>
      <c r="W13" s="85">
        <f t="shared" si="1"/>
        <v>0</v>
      </c>
      <c r="X13" s="85">
        <f t="shared" si="1"/>
        <v>0</v>
      </c>
      <c r="Y13" s="85">
        <f t="shared" si="1"/>
        <v>0</v>
      </c>
      <c r="Z13" s="85">
        <f t="shared" si="1"/>
        <v>0</v>
      </c>
      <c r="AA13" s="85">
        <f t="shared" si="1"/>
        <v>0</v>
      </c>
      <c r="AB13" s="85">
        <f t="shared" si="1"/>
        <v>0</v>
      </c>
      <c r="AC13" s="85">
        <f t="shared" si="1"/>
        <v>0</v>
      </c>
      <c r="AD13" s="85">
        <f t="shared" si="1"/>
        <v>0</v>
      </c>
      <c r="AE13" s="85">
        <f t="shared" si="1"/>
        <v>0</v>
      </c>
    </row>
    <row r="14" spans="1:31" ht="27.6" customHeight="1" x14ac:dyDescent="0.25">
      <c r="A14" s="83" t="s">
        <v>1</v>
      </c>
      <c r="B14" s="16"/>
      <c r="C14" s="16"/>
      <c r="D14" s="16"/>
      <c r="E14" s="16"/>
      <c r="F14" s="17"/>
      <c r="G14" s="16"/>
      <c r="H14" s="16"/>
      <c r="I14" s="16"/>
      <c r="J14" s="16"/>
      <c r="K14" s="48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1" ht="27.6" customHeight="1" x14ac:dyDescent="0.25">
      <c r="A15" s="83" t="s">
        <v>6</v>
      </c>
      <c r="B15" s="22"/>
      <c r="C15" s="18"/>
      <c r="D15" s="18"/>
      <c r="E15" s="18"/>
      <c r="F15" s="1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31" ht="27.6" customHeight="1" x14ac:dyDescent="0.25">
      <c r="A16" s="88" t="s">
        <v>4</v>
      </c>
      <c r="B16" s="20"/>
      <c r="C16" s="20"/>
      <c r="D16" s="20"/>
      <c r="E16" s="20"/>
      <c r="F16" s="21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ht="27.6" customHeight="1" thickBot="1" x14ac:dyDescent="0.3">
      <c r="A17" s="89" t="s">
        <v>21</v>
      </c>
      <c r="B17" s="90">
        <f>MIN(IF(B$15="24/7",B$14*20000,IF(B$15="Werktags mind. 12 h",B$14*20000/2,0)), IF(B$15="24/7",B$14*B$16*0.6,IF(B$15="Werktags mind. 12 h",B$14*B$16*0.6/2,0)))</f>
        <v>0</v>
      </c>
      <c r="C17" s="90">
        <f>MIN(IF(C$15="24/7",C$14*20000,IF(C$15="Werktags mind. 12 h",C$14*20000/2,0)), IF(C$15="24/7",C$14*C$16*0.6,IF(C$15="Werktags mind. 12 h",C$14*C$16*0.6/2,0)))</f>
        <v>0</v>
      </c>
      <c r="D17" s="90">
        <f t="shared" ref="D17:AE17" si="2">MIN(IF(D$15="24/7",D$14*20000,IF(D$15="Werktags mind. 12 h",D$14*20000/2,0)), IF(D$15="24/7",D$14*D$16*0.6,IF(D$15="Werktags mind. 12 h",D$14*D$16*0.6/2,0)))</f>
        <v>0</v>
      </c>
      <c r="E17" s="90">
        <f t="shared" si="2"/>
        <v>0</v>
      </c>
      <c r="F17" s="91">
        <f t="shared" si="2"/>
        <v>0</v>
      </c>
      <c r="G17" s="90">
        <f>MIN(IF(G$15="24/7",G$14*20000,IF(G$15="Werktags mind. 12 h",G$14*20000/2,0)), IF(G$15="24/7",G$14*G$16*0.6,IF(G$15="Werktags mind. 12 h",G$14*G$16*0.6/2,0)))</f>
        <v>0</v>
      </c>
      <c r="H17" s="90">
        <f t="shared" si="2"/>
        <v>0</v>
      </c>
      <c r="I17" s="90">
        <f t="shared" si="2"/>
        <v>0</v>
      </c>
      <c r="J17" s="90">
        <f t="shared" si="2"/>
        <v>0</v>
      </c>
      <c r="K17" s="90">
        <f t="shared" si="2"/>
        <v>0</v>
      </c>
      <c r="L17" s="90">
        <f t="shared" si="2"/>
        <v>0</v>
      </c>
      <c r="M17" s="90">
        <f t="shared" si="2"/>
        <v>0</v>
      </c>
      <c r="N17" s="90">
        <f t="shared" si="2"/>
        <v>0</v>
      </c>
      <c r="O17" s="90">
        <f t="shared" si="2"/>
        <v>0</v>
      </c>
      <c r="P17" s="90">
        <f t="shared" si="2"/>
        <v>0</v>
      </c>
      <c r="Q17" s="90">
        <f t="shared" si="2"/>
        <v>0</v>
      </c>
      <c r="R17" s="90">
        <f t="shared" si="2"/>
        <v>0</v>
      </c>
      <c r="S17" s="90">
        <f t="shared" si="2"/>
        <v>0</v>
      </c>
      <c r="T17" s="90">
        <f t="shared" si="2"/>
        <v>0</v>
      </c>
      <c r="U17" s="90">
        <f t="shared" si="2"/>
        <v>0</v>
      </c>
      <c r="V17" s="90">
        <f t="shared" si="2"/>
        <v>0</v>
      </c>
      <c r="W17" s="90">
        <f t="shared" si="2"/>
        <v>0</v>
      </c>
      <c r="X17" s="90">
        <f t="shared" si="2"/>
        <v>0</v>
      </c>
      <c r="Y17" s="90">
        <f t="shared" si="2"/>
        <v>0</v>
      </c>
      <c r="Z17" s="90">
        <f t="shared" si="2"/>
        <v>0</v>
      </c>
      <c r="AA17" s="90">
        <f t="shared" si="2"/>
        <v>0</v>
      </c>
      <c r="AB17" s="90">
        <f t="shared" si="2"/>
        <v>0</v>
      </c>
      <c r="AC17" s="90">
        <f t="shared" si="2"/>
        <v>0</v>
      </c>
      <c r="AD17" s="90">
        <f t="shared" si="2"/>
        <v>0</v>
      </c>
      <c r="AE17" s="90">
        <f t="shared" si="2"/>
        <v>0</v>
      </c>
    </row>
    <row r="18" spans="1:31" ht="27.6" customHeight="1" x14ac:dyDescent="0.25">
      <c r="A18" s="92" t="s">
        <v>8</v>
      </c>
      <c r="B18" s="23"/>
      <c r="C18" s="24"/>
      <c r="D18" s="25"/>
      <c r="E18" s="26"/>
      <c r="F18" s="27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5"/>
      <c r="AA18" s="26"/>
      <c r="AB18" s="26"/>
      <c r="AC18" s="26"/>
      <c r="AD18" s="26"/>
      <c r="AE18" s="24"/>
    </row>
    <row r="19" spans="1:31" ht="27.6" customHeight="1" x14ac:dyDescent="0.25">
      <c r="A19" s="93" t="s">
        <v>9</v>
      </c>
      <c r="B19" s="28"/>
      <c r="C19" s="29"/>
      <c r="D19" s="30"/>
      <c r="E19" s="31"/>
      <c r="F19" s="32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0"/>
    </row>
    <row r="20" spans="1:31" ht="27.6" customHeight="1" thickBot="1" x14ac:dyDescent="0.3">
      <c r="A20" s="94" t="s">
        <v>22</v>
      </c>
      <c r="B20" s="95">
        <f>MIN(IF(OR(B$6="Weniger",B$11="Weniger",B$15="Weniger"),0,IF(OR(B$6="Werktags mind. 12 h",B$11="Werktags mind. 12 h",B$15="Werktags mind. 12 h"),Einstellungen!B$11, Einstellungen!B$10)), IF(OR(B$6="Weniger",B$11="Weniger",B$15="Weniger"),0,IF(OR(B$6="Werktags mind. 12 h",B$11="Werktags mind. 12 h",B$15="Werktags mind. 12 h"),B$19*0.6*0.5, B$19*0.6)))</f>
        <v>0</v>
      </c>
      <c r="C20" s="95">
        <f>MIN(IF(OR(C$6="Weniger",C$11="Weniger",C$15="Weniger"),0,IF(OR(C$6="Werktags mind. 12 h",C$11="Werktags mind. 12 h",C$15="Werktags mind. 12 h"),Einstellungen!C$11, Einstellungen!C$10)), IF(OR(C$6="Weniger",C$11="Weniger",C$15="Weniger"),0,IF(OR(C$6="Werktags mind. 12 h",C$11="Werktags mind. 12 h",C$15="Werktags mind. 12 h"),C$19*0.6*0.5, C$19*0.6)))</f>
        <v>0</v>
      </c>
      <c r="D20" s="95">
        <f>MIN(IF(OR(D$6="Weniger",D$11="Weniger",D$15="Weniger"),0,IF(OR(D$6="Werktags mind. 12 h",D$11="Werktags mind. 12 h",D$15="Werktags mind. 12 h"),Einstellungen!D$11, Einstellungen!D$10)), IF(OR(D$6="Weniger",D$11="Weniger",D$15="Weniger"),0,IF(OR(D$6="Werktags mind. 12 h",D$11="Werktags mind. 12 h",D$15="Werktags mind. 12 h"),D$19*0.6*0.5, D$19*0.6)))</f>
        <v>0</v>
      </c>
      <c r="E20" s="95">
        <f>MIN(IF(OR(E$6="Weniger",E$11="Weniger",E$15="Weniger"),0,IF(OR(E$6="Werktags mind. 12 h",E$11="Werktags mind. 12 h",E$15="Werktags mind. 12 h"),Einstellungen!E$11, Einstellungen!E$10)), IF(OR(E$6="Weniger",E$11="Weniger",E$15="Weniger"),0,IF(OR(E$6="Werktags mind. 12 h",E$11="Werktags mind. 12 h",E$15="Werktags mind. 12 h"),E$19*0.6*0.5, E$19*0.6)))</f>
        <v>0</v>
      </c>
      <c r="F20" s="96">
        <f>MIN(IF(OR(F$6="Weniger",F$11="Weniger",F$15="Weniger"),0,IF(OR(F$6="Werktags mind. 12 h",F$11="Werktags mind. 12 h",F$15="Werktags mind. 12 h"),Einstellungen!F$11, Einstellungen!F$10)), IF(OR(F$6="Weniger",F$11="Weniger",F$15="Weniger"),0,IF(OR(F$6="Werktags mind. 12 h",F$11="Werktags mind. 12 h",F$15="Werktags mind. 12 h"),F$19*0.6*0.5, F$19*0.6)))</f>
        <v>0</v>
      </c>
      <c r="G20" s="97">
        <f>MIN(IF(OR(G$6="Weniger",G$11="Weniger",G$15="Weniger"),0,IF(OR(G$6="Werktags mind. 12 h",G$11="Werktags mind. 12 h",G$15="Werktags mind. 12 h"),Einstellungen!G$11, Einstellungen!G$10)), IF(OR(G$6="Weniger",G$11="Weniger",G$15="Weniger"),0,IF(OR(G$6="Werktags mind. 12 h",G$11="Werktags mind. 12 h",G$15="Werktags mind. 12 h"),G$19*0.6*0.5, G$19*0.6)))</f>
        <v>0</v>
      </c>
      <c r="H20" s="97">
        <f>MIN(IF(OR(H$6="Weniger",H$11="Weniger",H$15="Weniger"),0,IF(OR(H$6="Werktags mind. 12 h",H$11="Werktags mind. 12 h",H$15="Werktags mind. 12 h"),Einstellungen!H$11, Einstellungen!H$10)), IF(OR(H$6="Weniger",H$11="Weniger",H$15="Weniger"),0,IF(OR(H$6="Werktags mind. 12 h",H$11="Werktags mind. 12 h",H$15="Werktags mind. 12 h"),H$19*0.6*0.5, H$19*0.6)))</f>
        <v>0</v>
      </c>
      <c r="I20" s="97">
        <f>MIN(IF(OR(I$6="Weniger",I$11="Weniger",I$15="Weniger"),0,IF(OR(I$6="Werktags mind. 12 h",I$11="Werktags mind. 12 h",I$15="Werktags mind. 12 h"),Einstellungen!I$11, Einstellungen!I$10)), IF(OR(I$6="Weniger",I$11="Weniger",I$15="Weniger"),0,IF(OR(I$6="Werktags mind. 12 h",I$11="Werktags mind. 12 h",I$15="Werktags mind. 12 h"),I$19*0.6*0.5, I$19*0.6)))</f>
        <v>0</v>
      </c>
      <c r="J20" s="97">
        <f>MIN(IF(OR(J$6="Weniger",J$11="Weniger",J$15="Weniger"),0,IF(OR(J$6="Werktags mind. 12 h",J$11="Werktags mind. 12 h",J$15="Werktags mind. 12 h"),Einstellungen!J$11, Einstellungen!J$10)), IF(OR(J$6="Weniger",J$11="Weniger",J$15="Weniger"),0,IF(OR(J$6="Werktags mind. 12 h",J$11="Werktags mind. 12 h",J$15="Werktags mind. 12 h"),J$19*0.6*0.5, J$19*0.6)))</f>
        <v>0</v>
      </c>
      <c r="K20" s="97">
        <f>MIN(IF(OR(K$6="Weniger",K$11="Weniger",K$15="Weniger"),0,IF(OR(K$6="Werktags mind. 12 h",K$11="Werktags mind. 12 h",K$15="Werktags mind. 12 h"),Einstellungen!K$11, Einstellungen!K$10)), IF(OR(K$6="Weniger",K$11="Weniger",K$15="Weniger"),0,IF(OR(K$6="Werktags mind. 12 h",K$11="Werktags mind. 12 h",K$15="Werktags mind. 12 h"),K$19*0.6*0.5, K$19*0.6)))</f>
        <v>0</v>
      </c>
      <c r="L20" s="97">
        <f>MIN(IF(OR(L$6="Weniger",L$11="Weniger",L$15="Weniger"),0,IF(OR(L$6="Werktags mind. 12 h",L$11="Werktags mind. 12 h",L$15="Werktags mind. 12 h"),Einstellungen!L$11, Einstellungen!L$10)), IF(OR(L$6="Weniger",L$11="Weniger",L$15="Weniger"),0,IF(OR(L$6="Werktags mind. 12 h",L$11="Werktags mind. 12 h",L$15="Werktags mind. 12 h"),L$19*0.6*0.5, L$19*0.6)))</f>
        <v>0</v>
      </c>
      <c r="M20" s="97">
        <f>MIN(IF(OR(M$6="Weniger",M$11="Weniger",M$15="Weniger"),0,IF(OR(M$6="Werktags mind. 12 h",M$11="Werktags mind. 12 h",M$15="Werktags mind. 12 h"),Einstellungen!M$11, Einstellungen!M$10)), IF(OR(M$6="Weniger",M$11="Weniger",M$15="Weniger"),0,IF(OR(M$6="Werktags mind. 12 h",M$11="Werktags mind. 12 h",M$15="Werktags mind. 12 h"),M$19*0.6*0.5, M$19*0.6)))</f>
        <v>0</v>
      </c>
      <c r="N20" s="97">
        <f>MIN(IF(OR(N$6="Weniger",N$11="Weniger",N$15="Weniger"),0,IF(OR(N$6="Werktags mind. 12 h",N$11="Werktags mind. 12 h",N$15="Werktags mind. 12 h"),Einstellungen!N$11, Einstellungen!N$10)), IF(OR(N$6="Weniger",N$11="Weniger",N$15="Weniger"),0,IF(OR(N$6="Werktags mind. 12 h",N$11="Werktags mind. 12 h",N$15="Werktags mind. 12 h"),N$19*0.6*0.5, N$19*0.6)))</f>
        <v>0</v>
      </c>
      <c r="O20" s="97">
        <f>MIN(IF(OR(O$6="Weniger",O$11="Weniger",O$15="Weniger"),0,IF(OR(O$6="Werktags mind. 12 h",O$11="Werktags mind. 12 h",O$15="Werktags mind. 12 h"),Einstellungen!O$11, Einstellungen!O$10)), IF(OR(O$6="Weniger",O$11="Weniger",O$15="Weniger"),0,IF(OR(O$6="Werktags mind. 12 h",O$11="Werktags mind. 12 h",O$15="Werktags mind. 12 h"),O$19*0.6*0.5, O$19*0.6)))</f>
        <v>0</v>
      </c>
      <c r="P20" s="97">
        <f>MIN(IF(OR(P$6="Weniger",P$11="Weniger",P$15="Weniger"),0,IF(OR(P$6="Werktags mind. 12 h",P$11="Werktags mind. 12 h",P$15="Werktags mind. 12 h"),Einstellungen!P$11, Einstellungen!P$10)), IF(OR(P$6="Weniger",P$11="Weniger",P$15="Weniger"),0,IF(OR(P$6="Werktags mind. 12 h",P$11="Werktags mind. 12 h",P$15="Werktags mind. 12 h"),P$19*0.6*0.5, P$19*0.6)))</f>
        <v>0</v>
      </c>
      <c r="Q20" s="97">
        <f>MIN(IF(OR(Q$6="Weniger",Q$11="Weniger",Q$15="Weniger"),0,IF(OR(Q$6="Werktags mind. 12 h",Q$11="Werktags mind. 12 h",Q$15="Werktags mind. 12 h"),Einstellungen!Q$11, Einstellungen!Q$10)), IF(OR(Q$6="Weniger",Q$11="Weniger",Q$15="Weniger"),0,IF(OR(Q$6="Werktags mind. 12 h",Q$11="Werktags mind. 12 h",Q$15="Werktags mind. 12 h"),Q$19*0.6*0.5, Q$19*0.6)))</f>
        <v>0</v>
      </c>
      <c r="R20" s="97">
        <f>MIN(IF(OR(R$6="Weniger",R$11="Weniger",R$15="Weniger"),0,IF(OR(R$6="Werktags mind. 12 h",R$11="Werktags mind. 12 h",R$15="Werktags mind. 12 h"),Einstellungen!R$11, Einstellungen!R$10)), IF(OR(R$6="Weniger",R$11="Weniger",R$15="Weniger"),0,IF(OR(R$6="Werktags mind. 12 h",R$11="Werktags mind. 12 h",R$15="Werktags mind. 12 h"),R$19*0.6*0.5, R$19*0.6)))</f>
        <v>0</v>
      </c>
      <c r="S20" s="97">
        <f>MIN(IF(OR(S$6="Weniger",S$11="Weniger",S$15="Weniger"),0,IF(OR(S$6="Werktags mind. 12 h",S$11="Werktags mind. 12 h",S$15="Werktags mind. 12 h"),Einstellungen!S$11, Einstellungen!S$10)), IF(OR(S$6="Weniger",S$11="Weniger",S$15="Weniger"),0,IF(OR(S$6="Werktags mind. 12 h",S$11="Werktags mind. 12 h",S$15="Werktags mind. 12 h"),S$19*0.6*0.5, S$19*0.6)))</f>
        <v>0</v>
      </c>
      <c r="T20" s="97">
        <f>MIN(IF(OR(T$6="Weniger",T$11="Weniger",T$15="Weniger"),0,IF(OR(T$6="Werktags mind. 12 h",T$11="Werktags mind. 12 h",T$15="Werktags mind. 12 h"),Einstellungen!T$11, Einstellungen!T$10)), IF(OR(T$6="Weniger",T$11="Weniger",T$15="Weniger"),0,IF(OR(T$6="Werktags mind. 12 h",T$11="Werktags mind. 12 h",T$15="Werktags mind. 12 h"),T$19*0.6*0.5, T$19*0.6)))</f>
        <v>0</v>
      </c>
      <c r="U20" s="97">
        <f>MIN(IF(OR(U$6="Weniger",U$11="Weniger",U$15="Weniger"),0,IF(OR(U$6="Werktags mind. 12 h",U$11="Werktags mind. 12 h",U$15="Werktags mind. 12 h"),Einstellungen!U$11, Einstellungen!U$10)), IF(OR(U$6="Weniger",U$11="Weniger",U$15="Weniger"),0,IF(OR(U$6="Werktags mind. 12 h",U$11="Werktags mind. 12 h",U$15="Werktags mind. 12 h"),U$19*0.6*0.5, U$19*0.6)))</f>
        <v>0</v>
      </c>
      <c r="V20" s="97">
        <f>MIN(IF(OR(V$6="Weniger",V$11="Weniger",V$15="Weniger"),0,IF(OR(V$6="Werktags mind. 12 h",V$11="Werktags mind. 12 h",V$15="Werktags mind. 12 h"),Einstellungen!V$11, Einstellungen!V$10)), IF(OR(V$6="Weniger",V$11="Weniger",V$15="Weniger"),0,IF(OR(V$6="Werktags mind. 12 h",V$11="Werktags mind. 12 h",V$15="Werktags mind. 12 h"),V$19*0.6*0.5, V$19*0.6)))</f>
        <v>0</v>
      </c>
      <c r="W20" s="97">
        <f>MIN(IF(OR(W$6="Weniger",W$11="Weniger",W$15="Weniger"),0,IF(OR(W$6="Werktags mind. 12 h",W$11="Werktags mind. 12 h",W$15="Werktags mind. 12 h"),Einstellungen!W$11, Einstellungen!W$10)), IF(OR(W$6="Weniger",W$11="Weniger",W$15="Weniger"),0,IF(OR(W$6="Werktags mind. 12 h",W$11="Werktags mind. 12 h",W$15="Werktags mind. 12 h"),W$19*0.6*0.5, W$19*0.6)))</f>
        <v>0</v>
      </c>
      <c r="X20" s="97">
        <f>MIN(IF(OR(X$6="Weniger",X$11="Weniger",X$15="Weniger"),0,IF(OR(X$6="Werktags mind. 12 h",X$11="Werktags mind. 12 h",X$15="Werktags mind. 12 h"),Einstellungen!X$11, Einstellungen!X$10)), IF(OR(X$6="Weniger",X$11="Weniger",X$15="Weniger"),0,IF(OR(X$6="Werktags mind. 12 h",X$11="Werktags mind. 12 h",X$15="Werktags mind. 12 h"),X$19*0.6*0.5, X$19*0.6)))</f>
        <v>0</v>
      </c>
      <c r="Y20" s="97">
        <f>MIN(IF(OR(Y$6="Weniger",Y$11="Weniger",Y$15="Weniger"),0,IF(OR(Y$6="Werktags mind. 12 h",Y$11="Werktags mind. 12 h",Y$15="Werktags mind. 12 h"),Einstellungen!Y$11, Einstellungen!Y$10)), IF(OR(Y$6="Weniger",Y$11="Weniger",Y$15="Weniger"),0,IF(OR(Y$6="Werktags mind. 12 h",Y$11="Werktags mind. 12 h",Y$15="Werktags mind. 12 h"),Y$19*0.6*0.5, Y$19*0.6)))</f>
        <v>0</v>
      </c>
      <c r="Z20" s="97">
        <f>MIN(IF(OR(Z$6="Weniger",Z$11="Weniger",Z$15="Weniger"),0,IF(OR(Z$6="Werktags mind. 12 h",Z$11="Werktags mind. 12 h",Z$15="Werktags mind. 12 h"),Einstellungen!Z$11, Einstellungen!Z$10)), IF(OR(Z$6="Weniger",Z$11="Weniger",Z$15="Weniger"),0,IF(OR(Z$6="Werktags mind. 12 h",Z$11="Werktags mind. 12 h",Z$15="Werktags mind. 12 h"),Z$19*0.6*0.5, Z$19*0.6)))</f>
        <v>0</v>
      </c>
      <c r="AA20" s="97">
        <f>MIN(IF(OR(AA$6="Weniger",AA$11="Weniger",AA$15="Weniger"),0,IF(OR(AA$6="Werktags mind. 12 h",AA$11="Werktags mind. 12 h",AA$15="Werktags mind. 12 h"),Einstellungen!AA$11, Einstellungen!AA$10)), IF(OR(AA$6="Weniger",AA$11="Weniger",AA$15="Weniger"),0,IF(OR(AA$6="Werktags mind. 12 h",AA$11="Werktags mind. 12 h",AA$15="Werktags mind. 12 h"),AA$19*0.6*0.5, AA$19*0.6)))</f>
        <v>0</v>
      </c>
      <c r="AB20" s="97">
        <f>MIN(IF(OR(AB$6="Weniger",AB$11="Weniger",AB$15="Weniger"),0,IF(OR(AB$6="Werktags mind. 12 h",AB$11="Werktags mind. 12 h",AB$15="Werktags mind. 12 h"),Einstellungen!AB$11, Einstellungen!AB$10)), IF(OR(AB$6="Weniger",AB$11="Weniger",AB$15="Weniger"),0,IF(OR(AB$6="Werktags mind. 12 h",AB$11="Werktags mind. 12 h",AB$15="Werktags mind. 12 h"),AB$19*0.6*0.5, AB$19*0.6)))</f>
        <v>0</v>
      </c>
      <c r="AC20" s="97">
        <f>MIN(IF(OR(AC$6="Weniger",AC$11="Weniger",AC$15="Weniger"),0,IF(OR(AC$6="Werktags mind. 12 h",AC$11="Werktags mind. 12 h",AC$15="Werktags mind. 12 h"),Einstellungen!AC$11, Einstellungen!AC$10)), IF(OR(AC$6="Weniger",AC$11="Weniger",AC$15="Weniger"),0,IF(OR(AC$6="Werktags mind. 12 h",AC$11="Werktags mind. 12 h",AC$15="Werktags mind. 12 h"),AC$19*0.6*0.5, AC$19*0.6)))</f>
        <v>0</v>
      </c>
      <c r="AD20" s="97">
        <f>MIN(IF(OR(AD$6="Weniger",AD$11="Weniger",AD$15="Weniger"),0,IF(OR(AD$6="Werktags mind. 12 h",AD$11="Werktags mind. 12 h",AD$15="Werktags mind. 12 h"),Einstellungen!AD$11, Einstellungen!AD$10)), IF(OR(AD$6="Weniger",AD$11="Weniger",AD$15="Weniger"),0,IF(OR(AD$6="Werktags mind. 12 h",AD$11="Werktags mind. 12 h",AD$15="Werktags mind. 12 h"),AD$19*0.6*0.5, AD$19*0.6)))</f>
        <v>0</v>
      </c>
      <c r="AE20" s="97">
        <f>MIN(IF(OR(AE$6="Weniger",AE$11="Weniger",AE$15="Weniger"),0,IF(OR(AE$6="Werktags mind. 12 h",AE$11="Werktags mind. 12 h",AE$15="Werktags mind. 12 h"),Einstellungen!AE$11, Einstellungen!AE$10)), IF(OR(AE$6="Weniger",AE$11="Weniger",AE$15="Weniger"),0,IF(OR(AE$6="Werktags mind. 12 h",AE$11="Werktags mind. 12 h",AE$15="Werktags mind. 12 h"),AE$19*0.6*0.5, AE$19*0.6)))</f>
        <v>0</v>
      </c>
    </row>
    <row r="21" spans="1:31" ht="27.6" customHeight="1" thickBot="1" x14ac:dyDescent="0.3">
      <c r="A21" s="98" t="s">
        <v>5</v>
      </c>
      <c r="B21" s="33"/>
      <c r="C21" s="34"/>
      <c r="D21" s="35"/>
      <c r="E21" s="34"/>
      <c r="F21" s="36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ht="27.6" customHeight="1" thickTop="1" x14ac:dyDescent="0.25">
      <c r="A22" s="99" t="s">
        <v>10</v>
      </c>
      <c r="B22" s="100">
        <f>IF(OR(B$5&gt;0, B$10&gt;0, B$14&gt;0), SUM(B7*B5,B12*B10,B16*B14,B19), 0)</f>
        <v>0</v>
      </c>
      <c r="C22" s="100">
        <f t="shared" ref="C22:AE22" si="3">IF(OR(C$5&gt;0, C$10&gt;0, C$14&gt;0), SUM(C7*C5,C12*C10,C16*C14,C19), 0)</f>
        <v>0</v>
      </c>
      <c r="D22" s="100">
        <f t="shared" si="3"/>
        <v>0</v>
      </c>
      <c r="E22" s="100">
        <f t="shared" si="3"/>
        <v>0</v>
      </c>
      <c r="F22" s="101">
        <f t="shared" si="3"/>
        <v>0</v>
      </c>
      <c r="G22" s="100">
        <f t="shared" si="3"/>
        <v>0</v>
      </c>
      <c r="H22" s="100">
        <f t="shared" si="3"/>
        <v>0</v>
      </c>
      <c r="I22" s="100">
        <f t="shared" si="3"/>
        <v>0</v>
      </c>
      <c r="J22" s="100">
        <f t="shared" si="3"/>
        <v>0</v>
      </c>
      <c r="K22" s="100">
        <f t="shared" si="3"/>
        <v>0</v>
      </c>
      <c r="L22" s="100">
        <f t="shared" si="3"/>
        <v>0</v>
      </c>
      <c r="M22" s="100">
        <f t="shared" si="3"/>
        <v>0</v>
      </c>
      <c r="N22" s="100">
        <f t="shared" si="3"/>
        <v>0</v>
      </c>
      <c r="O22" s="100">
        <f t="shared" si="3"/>
        <v>0</v>
      </c>
      <c r="P22" s="100">
        <f t="shared" si="3"/>
        <v>0</v>
      </c>
      <c r="Q22" s="100">
        <f t="shared" si="3"/>
        <v>0</v>
      </c>
      <c r="R22" s="100">
        <f t="shared" si="3"/>
        <v>0</v>
      </c>
      <c r="S22" s="100">
        <f t="shared" si="3"/>
        <v>0</v>
      </c>
      <c r="T22" s="100">
        <f t="shared" si="3"/>
        <v>0</v>
      </c>
      <c r="U22" s="100">
        <f t="shared" si="3"/>
        <v>0</v>
      </c>
      <c r="V22" s="100">
        <f t="shared" si="3"/>
        <v>0</v>
      </c>
      <c r="W22" s="100">
        <f t="shared" si="3"/>
        <v>0</v>
      </c>
      <c r="X22" s="100">
        <f t="shared" si="3"/>
        <v>0</v>
      </c>
      <c r="Y22" s="100">
        <f t="shared" si="3"/>
        <v>0</v>
      </c>
      <c r="Z22" s="100">
        <f t="shared" si="3"/>
        <v>0</v>
      </c>
      <c r="AA22" s="100">
        <f t="shared" si="3"/>
        <v>0</v>
      </c>
      <c r="AB22" s="100">
        <f t="shared" si="3"/>
        <v>0</v>
      </c>
      <c r="AC22" s="100">
        <f t="shared" si="3"/>
        <v>0</v>
      </c>
      <c r="AD22" s="100">
        <f t="shared" si="3"/>
        <v>0</v>
      </c>
      <c r="AE22" s="100">
        <f t="shared" si="3"/>
        <v>0</v>
      </c>
    </row>
    <row r="23" spans="1:31" ht="27.6" customHeight="1" thickBot="1" x14ac:dyDescent="0.3">
      <c r="A23" s="102" t="s">
        <v>23</v>
      </c>
      <c r="B23" s="103">
        <f>IF(OR(B$5&gt;0, B$10&gt;0, B$14&gt;0), SUM(B8,B13,B17,B20), 0)</f>
        <v>0</v>
      </c>
      <c r="C23" s="103">
        <f t="shared" ref="C23:AE23" si="4">IF(OR(C$5&gt;0, C$10&gt;0, C$14&gt;0), SUM(C8,C13,C17,C20), 0)</f>
        <v>0</v>
      </c>
      <c r="D23" s="103">
        <f t="shared" si="4"/>
        <v>0</v>
      </c>
      <c r="E23" s="103">
        <f t="shared" si="4"/>
        <v>0</v>
      </c>
      <c r="F23" s="104">
        <f t="shared" si="4"/>
        <v>0</v>
      </c>
      <c r="G23" s="103">
        <f t="shared" si="4"/>
        <v>0</v>
      </c>
      <c r="H23" s="103">
        <f t="shared" si="4"/>
        <v>0</v>
      </c>
      <c r="I23" s="103">
        <f t="shared" si="4"/>
        <v>0</v>
      </c>
      <c r="J23" s="103">
        <f t="shared" si="4"/>
        <v>0</v>
      </c>
      <c r="K23" s="103">
        <f t="shared" si="4"/>
        <v>0</v>
      </c>
      <c r="L23" s="103">
        <f t="shared" si="4"/>
        <v>0</v>
      </c>
      <c r="M23" s="103">
        <f t="shared" si="4"/>
        <v>0</v>
      </c>
      <c r="N23" s="103">
        <f t="shared" si="4"/>
        <v>0</v>
      </c>
      <c r="O23" s="103">
        <f t="shared" si="4"/>
        <v>0</v>
      </c>
      <c r="P23" s="103">
        <f t="shared" si="4"/>
        <v>0</v>
      </c>
      <c r="Q23" s="103">
        <f t="shared" si="4"/>
        <v>0</v>
      </c>
      <c r="R23" s="103">
        <f t="shared" si="4"/>
        <v>0</v>
      </c>
      <c r="S23" s="103">
        <f t="shared" si="4"/>
        <v>0</v>
      </c>
      <c r="T23" s="103">
        <f t="shared" si="4"/>
        <v>0</v>
      </c>
      <c r="U23" s="103">
        <f t="shared" si="4"/>
        <v>0</v>
      </c>
      <c r="V23" s="103">
        <f t="shared" si="4"/>
        <v>0</v>
      </c>
      <c r="W23" s="103">
        <f t="shared" si="4"/>
        <v>0</v>
      </c>
      <c r="X23" s="103">
        <f t="shared" si="4"/>
        <v>0</v>
      </c>
      <c r="Y23" s="103">
        <f t="shared" si="4"/>
        <v>0</v>
      </c>
      <c r="Z23" s="103">
        <f t="shared" si="4"/>
        <v>0</v>
      </c>
      <c r="AA23" s="103">
        <f t="shared" si="4"/>
        <v>0</v>
      </c>
      <c r="AB23" s="103">
        <f t="shared" si="4"/>
        <v>0</v>
      </c>
      <c r="AC23" s="103">
        <f t="shared" si="4"/>
        <v>0</v>
      </c>
      <c r="AD23" s="103">
        <f t="shared" si="4"/>
        <v>0</v>
      </c>
      <c r="AE23" s="103">
        <f t="shared" si="4"/>
        <v>0</v>
      </c>
    </row>
    <row r="24" spans="1:31" ht="15" hidden="1" customHeight="1" thickTop="1" x14ac:dyDescent="0.25">
      <c r="A24" s="5"/>
      <c r="B24" s="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ht="14.45" hidden="1" customHeight="1" x14ac:dyDescent="0.25">
      <c r="A25" s="1"/>
      <c r="B25" s="4"/>
    </row>
    <row r="26" spans="1:31" ht="14.45" hidden="1" customHeight="1" x14ac:dyDescent="0.25">
      <c r="A26" s="1"/>
      <c r="B26" s="4"/>
    </row>
    <row r="27" spans="1:31" ht="14.45" hidden="1" customHeight="1" x14ac:dyDescent="0.25">
      <c r="A27" s="1"/>
      <c r="B27" s="4"/>
    </row>
    <row r="28" spans="1:31" ht="14.45" hidden="1" customHeight="1" x14ac:dyDescent="0.25">
      <c r="A28" s="1"/>
      <c r="B28" s="4"/>
    </row>
    <row r="29" spans="1:31" ht="14.45" hidden="1" customHeight="1" x14ac:dyDescent="0.25">
      <c r="A29" s="1"/>
      <c r="B29" s="4"/>
    </row>
    <row r="30" spans="1:31" ht="14.45" hidden="1" customHeight="1" x14ac:dyDescent="0.25">
      <c r="A30" s="1"/>
      <c r="B30" s="4"/>
    </row>
    <row r="31" spans="1:31" ht="14.45" hidden="1" customHeight="1" x14ac:dyDescent="0.25">
      <c r="A31" s="1"/>
      <c r="B31" s="4"/>
    </row>
    <row r="32" spans="1:31" ht="14.45" hidden="1" customHeight="1" x14ac:dyDescent="0.25">
      <c r="A32" s="1"/>
      <c r="B32" s="4"/>
    </row>
    <row r="33" spans="1:2" ht="14.45" hidden="1" customHeight="1" x14ac:dyDescent="0.25">
      <c r="A33" s="1"/>
      <c r="B33" s="4"/>
    </row>
    <row r="34" spans="1:2" ht="14.45" hidden="1" customHeight="1" x14ac:dyDescent="0.25">
      <c r="A34" s="1"/>
      <c r="B34" s="4"/>
    </row>
    <row r="35" spans="1:2" ht="14.45" hidden="1" customHeight="1" x14ac:dyDescent="0.25">
      <c r="A35" s="1"/>
      <c r="B35" s="4"/>
    </row>
    <row r="36" spans="1:2" ht="14.45" hidden="1" customHeight="1" x14ac:dyDescent="0.25">
      <c r="A36" s="1"/>
      <c r="B36" s="4"/>
    </row>
    <row r="37" spans="1:2" ht="14.45" hidden="1" customHeight="1" x14ac:dyDescent="0.25">
      <c r="A37" s="1"/>
      <c r="B37" s="4"/>
    </row>
    <row r="38" spans="1:2" ht="14.45" hidden="1" customHeight="1" x14ac:dyDescent="0.25">
      <c r="A38" s="1"/>
      <c r="B38" s="4"/>
    </row>
    <row r="39" spans="1:2" ht="14.45" hidden="1" customHeight="1" x14ac:dyDescent="0.25">
      <c r="A39" s="1"/>
      <c r="B39" s="4"/>
    </row>
    <row r="40" spans="1:2" ht="14.45" hidden="1" customHeight="1" x14ac:dyDescent="0.25">
      <c r="A40" s="1"/>
      <c r="B40" s="4"/>
    </row>
    <row r="41" spans="1:2" ht="14.45" hidden="1" customHeight="1" x14ac:dyDescent="0.25">
      <c r="A41" s="1"/>
      <c r="B41" s="4"/>
    </row>
  </sheetData>
  <sheetProtection password="A0C6" sheet="1" objects="1" scenarios="1" selectLockedCells="1"/>
  <dataValidations count="2">
    <dataValidation allowBlank="1" showInputMessage="1" showErrorMessage="1" error="Kein zulässiger Eintrag" sqref="B19:AE19 B12:AE13 B16:AE17"/>
    <dataValidation type="whole" operator="greaterThanOrEqual" allowBlank="1" showInputMessage="1" showErrorMessage="1" error="Nur ganze Zahlen" sqref="B14:AE14 B9:AE10 B4:AE5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Kein zulässiger Eintrag">
          <x14:formula1>
            <xm:f>Einstellungen!$B$3:$B$5</xm:f>
          </x14:formula1>
          <xm:sqref>B15:AE15 B11:AE11 B6:AE6</xm:sqref>
        </x14:dataValidation>
        <x14:dataValidation type="list" allowBlank="1" showInputMessage="1" showErrorMessage="1" error="Kein zulässiger Eintrag">
          <x14:formula1>
            <xm:f>Einstellungen!$D$3:$D$4</xm:f>
          </x14:formula1>
          <xm:sqref>B18:AE18</xm:sqref>
        </x14:dataValidation>
        <x14:dataValidation type="list" allowBlank="1" showInputMessage="1" showErrorMessage="1" error="Kein zulässiger Eintrag">
          <x14:formula1>
            <xm:f>Einstellungen!$F$3:$F$4</xm:f>
          </x14:formula1>
          <xm:sqref>B21:AE21</xm:sqref>
        </x14:dataValidation>
        <x14:dataValidation type="list" allowBlank="1" showInputMessage="1" showErrorMessage="1" error="Kein zulässiger Eintrag_x000a_">
          <x14:formula1>
            <xm:f>Einstellungen!$H$3:$H$9</xm:f>
          </x14:formula1>
          <xm:sqref>B24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2:AE14"/>
  <sheetViews>
    <sheetView topLeftCell="A1048576" workbookViewId="0">
      <selection sqref="A1:XFD1048576"/>
    </sheetView>
  </sheetViews>
  <sheetFormatPr baseColWidth="10" defaultRowHeight="15" zeroHeight="1" x14ac:dyDescent="0.25"/>
  <cols>
    <col min="1" max="1" width="17.85546875" style="114" bestFit="1" customWidth="1"/>
    <col min="2" max="2" width="44.28515625" style="114" bestFit="1" customWidth="1"/>
    <col min="3" max="3" width="7.140625" style="114" customWidth="1"/>
    <col min="4" max="4" width="21.28515625" style="114" bestFit="1" customWidth="1"/>
    <col min="5" max="5" width="7.140625" style="114" customWidth="1"/>
    <col min="6" max="6" width="17.42578125" style="114" bestFit="1" customWidth="1"/>
    <col min="7" max="31" width="7.140625" style="114" customWidth="1"/>
    <col min="32" max="16384" width="11.42578125" style="114"/>
  </cols>
  <sheetData>
    <row r="2" spans="1:31" ht="15.75" hidden="1" x14ac:dyDescent="0.25">
      <c r="B2" s="115" t="s">
        <v>12</v>
      </c>
      <c r="C2" s="115"/>
      <c r="D2" s="115" t="s">
        <v>15</v>
      </c>
      <c r="E2" s="115"/>
      <c r="F2" s="115" t="s">
        <v>18</v>
      </c>
      <c r="H2" s="115"/>
    </row>
    <row r="3" spans="1:31" ht="15.75" hidden="1" x14ac:dyDescent="0.25">
      <c r="B3" s="116" t="s">
        <v>13</v>
      </c>
      <c r="C3" s="115"/>
      <c r="D3" s="115" t="s">
        <v>16</v>
      </c>
      <c r="E3" s="115"/>
      <c r="F3" s="115" t="s">
        <v>19</v>
      </c>
      <c r="H3" s="115"/>
    </row>
    <row r="4" spans="1:31" ht="15.75" hidden="1" x14ac:dyDescent="0.25">
      <c r="B4" s="115" t="s">
        <v>29</v>
      </c>
      <c r="C4" s="115"/>
      <c r="D4" s="115" t="s">
        <v>17</v>
      </c>
      <c r="E4" s="115"/>
      <c r="F4" s="115" t="s">
        <v>20</v>
      </c>
      <c r="H4" s="115"/>
    </row>
    <row r="5" spans="1:31" ht="15.75" hidden="1" x14ac:dyDescent="0.25">
      <c r="B5" s="115" t="s">
        <v>14</v>
      </c>
      <c r="C5" s="115"/>
      <c r="D5" s="115"/>
      <c r="E5" s="115"/>
      <c r="F5" s="115"/>
      <c r="H5" s="115"/>
    </row>
    <row r="6" spans="1:31" ht="15.75" hidden="1" x14ac:dyDescent="0.25">
      <c r="H6" s="115"/>
    </row>
    <row r="7" spans="1:31" ht="15.75" hidden="1" x14ac:dyDescent="0.25">
      <c r="H7" s="115"/>
    </row>
    <row r="8" spans="1:31" hidden="1" x14ac:dyDescent="0.25"/>
    <row r="9" spans="1:31" s="117" customFormat="1" hidden="1" x14ac:dyDescent="0.25">
      <c r="A9" s="117" t="s">
        <v>0</v>
      </c>
      <c r="B9" s="117">
        <v>1</v>
      </c>
      <c r="C9" s="117">
        <v>2</v>
      </c>
      <c r="D9" s="117">
        <v>3</v>
      </c>
      <c r="E9" s="117">
        <v>4</v>
      </c>
      <c r="F9" s="117">
        <v>5</v>
      </c>
      <c r="G9" s="117">
        <v>6</v>
      </c>
      <c r="H9" s="117">
        <v>7</v>
      </c>
      <c r="I9" s="117">
        <v>8</v>
      </c>
      <c r="J9" s="117">
        <v>9</v>
      </c>
      <c r="K9" s="117">
        <v>10</v>
      </c>
      <c r="L9" s="117">
        <v>11</v>
      </c>
      <c r="M9" s="117">
        <v>12</v>
      </c>
      <c r="N9" s="117">
        <v>13</v>
      </c>
      <c r="O9" s="117">
        <v>14</v>
      </c>
      <c r="P9" s="117">
        <v>15</v>
      </c>
      <c r="Q9" s="117">
        <v>16</v>
      </c>
      <c r="R9" s="117">
        <v>17</v>
      </c>
      <c r="S9" s="117">
        <v>18</v>
      </c>
      <c r="T9" s="117">
        <v>19</v>
      </c>
      <c r="U9" s="117">
        <v>20</v>
      </c>
      <c r="V9" s="117">
        <v>21</v>
      </c>
      <c r="W9" s="117">
        <v>22</v>
      </c>
      <c r="X9" s="117">
        <v>23</v>
      </c>
      <c r="Y9" s="117">
        <v>24</v>
      </c>
      <c r="Z9" s="117">
        <v>25</v>
      </c>
      <c r="AA9" s="117">
        <v>26</v>
      </c>
      <c r="AB9" s="117">
        <v>27</v>
      </c>
      <c r="AC9" s="117">
        <v>28</v>
      </c>
      <c r="AD9" s="117">
        <v>29</v>
      </c>
      <c r="AE9" s="117">
        <v>30</v>
      </c>
    </row>
    <row r="10" spans="1:31" hidden="1" x14ac:dyDescent="0.25">
      <c r="A10" s="117" t="s">
        <v>27</v>
      </c>
      <c r="B10" s="114">
        <f>IF(Ladestandorte!B18 = "Niederspannungsnetz", 10000, IF(Ladestandorte!B18 = "Mittelspannungsnetz", 100000, 0))</f>
        <v>0</v>
      </c>
      <c r="C10" s="114">
        <f>IF(Ladestandorte!C18 = "Niederspannungsnetz", 10000, IF(Ladestandorte!C18 = "Mittelspannungsnetz", 100000, 0))</f>
        <v>0</v>
      </c>
      <c r="D10" s="114">
        <f>IF(Ladestandorte!D18 = "Niederspannungsnetz", 10000, IF(Ladestandorte!D18 = "Mittelspannungsnetz", 100000, 0))</f>
        <v>0</v>
      </c>
      <c r="E10" s="114">
        <f>IF(Ladestandorte!E18 = "Niederspannungsnetz", 10000, IF(Ladestandorte!E18 = "Mittelspannungsnetz", 100000, 0))</f>
        <v>0</v>
      </c>
      <c r="F10" s="114">
        <f>IF(Ladestandorte!F18 = "Niederspannungsnetz", 10000, IF(Ladestandorte!F18 = "Mittelspannungsnetz", 100000, 0))</f>
        <v>0</v>
      </c>
      <c r="G10" s="114">
        <f>IF(Ladestandorte!G18 = "Niederspannungsnetz", 10000, IF(Ladestandorte!G18 = "Mittelspannungsnetz", 100000, 0))</f>
        <v>0</v>
      </c>
      <c r="H10" s="114">
        <f>IF(Ladestandorte!H18 = "Niederspannungsnetz", 10000, IF(Ladestandorte!H18 = "Mittelspannungsnetz", 100000, 0))</f>
        <v>0</v>
      </c>
      <c r="I10" s="114">
        <f>IF(Ladestandorte!I18 = "Niederspannungsnetz", 10000, IF(Ladestandorte!I18 = "Mittelspannungsnetz", 100000, 0))</f>
        <v>0</v>
      </c>
      <c r="J10" s="114">
        <f>IF(Ladestandorte!J18 = "Niederspannungsnetz", 10000, IF(Ladestandorte!J18 = "Mittelspannungsnetz", 100000, 0))</f>
        <v>0</v>
      </c>
      <c r="K10" s="114">
        <f>IF(Ladestandorte!K18 = "Niederspannungsnetz", 10000, IF(Ladestandorte!K18 = "Mittelspannungsnetz", 100000, 0))</f>
        <v>0</v>
      </c>
      <c r="L10" s="114">
        <f>IF(Ladestandorte!L18 = "Niederspannungsnetz", 10000, IF(Ladestandorte!L18 = "Mittelspannungsnetz", 100000, 0))</f>
        <v>0</v>
      </c>
      <c r="M10" s="114">
        <f>IF(Ladestandorte!M18 = "Niederspannungsnetz", 10000, IF(Ladestandorte!M18 = "Mittelspannungsnetz", 100000, 0))</f>
        <v>0</v>
      </c>
      <c r="N10" s="114">
        <f>IF(Ladestandorte!N18 = "Niederspannungsnetz", 10000, IF(Ladestandorte!N18 = "Mittelspannungsnetz", 100000, 0))</f>
        <v>0</v>
      </c>
      <c r="O10" s="114">
        <f>IF(Ladestandorte!O18 = "Niederspannungsnetz", 10000, IF(Ladestandorte!O18 = "Mittelspannungsnetz", 100000, 0))</f>
        <v>0</v>
      </c>
      <c r="P10" s="114">
        <f>IF(Ladestandorte!P18 = "Niederspannungsnetz", 10000, IF(Ladestandorte!P18 = "Mittelspannungsnetz", 100000, 0))</f>
        <v>0</v>
      </c>
      <c r="Q10" s="114">
        <f>IF(Ladestandorte!Q18 = "Niederspannungsnetz", 10000, IF(Ladestandorte!Q18 = "Mittelspannungsnetz", 100000, 0))</f>
        <v>0</v>
      </c>
      <c r="R10" s="114">
        <f>IF(Ladestandorte!R18 = "Niederspannungsnetz", 10000, IF(Ladestandorte!R18 = "Mittelspannungsnetz", 100000, 0))</f>
        <v>0</v>
      </c>
      <c r="S10" s="114">
        <f>IF(Ladestandorte!S18 = "Niederspannungsnetz", 10000, IF(Ladestandorte!S18 = "Mittelspannungsnetz", 100000, 0))</f>
        <v>0</v>
      </c>
      <c r="T10" s="114">
        <f>IF(Ladestandorte!T18 = "Niederspannungsnetz", 10000, IF(Ladestandorte!T18 = "Mittelspannungsnetz", 100000, 0))</f>
        <v>0</v>
      </c>
      <c r="U10" s="114">
        <f>IF(Ladestandorte!U18 = "Niederspannungsnetz", 10000, IF(Ladestandorte!U18 = "Mittelspannungsnetz", 100000, 0))</f>
        <v>0</v>
      </c>
      <c r="V10" s="114">
        <f>IF(Ladestandorte!V18 = "Niederspannungsnetz", 10000, IF(Ladestandorte!V18 = "Mittelspannungsnetz", 100000, 0))</f>
        <v>0</v>
      </c>
      <c r="W10" s="114">
        <f>IF(Ladestandorte!W18 = "Niederspannungsnetz", 10000, IF(Ladestandorte!W18 = "Mittelspannungsnetz", 100000, 0))</f>
        <v>0</v>
      </c>
      <c r="X10" s="114">
        <f>IF(Ladestandorte!X18 = "Niederspannungsnetz", 10000, IF(Ladestandorte!X18 = "Mittelspannungsnetz", 100000, 0))</f>
        <v>0</v>
      </c>
      <c r="Y10" s="114">
        <f>IF(Ladestandorte!Y18 = "Niederspannungsnetz", 10000, IF(Ladestandorte!Y18 = "Mittelspannungsnetz", 100000, 0))</f>
        <v>0</v>
      </c>
      <c r="Z10" s="114">
        <f>IF(Ladestandorte!Z18 = "Niederspannungsnetz", 10000, IF(Ladestandorte!Z18 = "Mittelspannungsnetz", 100000, 0))</f>
        <v>0</v>
      </c>
      <c r="AA10" s="114">
        <f>IF(Ladestandorte!AA18 = "Niederspannungsnetz", 10000, IF(Ladestandorte!AA18 = "Mittelspannungsnetz", 100000, 0))</f>
        <v>0</v>
      </c>
      <c r="AB10" s="114">
        <f>IF(Ladestandorte!AB18 = "Niederspannungsnetz", 10000, IF(Ladestandorte!AB18 = "Mittelspannungsnetz", 100000, 0))</f>
        <v>0</v>
      </c>
      <c r="AC10" s="114">
        <f>IF(Ladestandorte!AC18 = "Niederspannungsnetz", 10000, IF(Ladestandorte!AC18 = "Mittelspannungsnetz", 100000, 0))</f>
        <v>0</v>
      </c>
      <c r="AD10" s="114">
        <f>IF(Ladestandorte!AD18 = "Niederspannungsnetz", 10000, IF(Ladestandorte!AD18 = "Mittelspannungsnetz", 100000, 0))</f>
        <v>0</v>
      </c>
      <c r="AE10" s="114">
        <f>IF(Ladestandorte!AE18 = "Niederspannungsnetz", 10000, IF(Ladestandorte!AE18 = "Mittelspannungsnetz", 100000, 0))</f>
        <v>0</v>
      </c>
    </row>
    <row r="11" spans="1:31" hidden="1" x14ac:dyDescent="0.25">
      <c r="A11" s="117" t="s">
        <v>28</v>
      </c>
      <c r="B11" s="114">
        <f>IF(Ladestandorte!B18 = "Niederspannungsnetz", 5000, IF(Ladestandorte!B18 = "Mittelspannungsnetz", 50000, 0))</f>
        <v>0</v>
      </c>
      <c r="C11" s="114">
        <f>IF(Ladestandorte!C18 = "Niederspannungsnetz", 5000, IF(Ladestandorte!C18 = "Mittelspannungsnetz", 50000, 0))</f>
        <v>0</v>
      </c>
      <c r="D11" s="114">
        <f>IF(Ladestandorte!D18 = "Niederspannungsnetz", 5000, IF(Ladestandorte!D18 = "Mittelspannungsnetz", 50000, 0))</f>
        <v>0</v>
      </c>
      <c r="E11" s="114">
        <f>IF(Ladestandorte!E18 = "Niederspannungsnetz", 5000, IF(Ladestandorte!E18 = "Mittelspannungsnetz", 50000, 0))</f>
        <v>0</v>
      </c>
      <c r="F11" s="114">
        <f>IF(Ladestandorte!F18 = "Niederspannungsnetz", 5000, IF(Ladestandorte!F18 = "Mittelspannungsnetz", 50000, 0))</f>
        <v>0</v>
      </c>
      <c r="G11" s="114">
        <f>IF(Ladestandorte!G18 = "Niederspannungsnetz", 5000, IF(Ladestandorte!G18 = "Mittelspannungsnetz", 50000, 0))</f>
        <v>0</v>
      </c>
      <c r="H11" s="114">
        <f>IF(Ladestandorte!H18 = "Niederspannungsnetz", 5000, IF(Ladestandorte!H18 = "Mittelspannungsnetz", 50000, 0))</f>
        <v>0</v>
      </c>
      <c r="I11" s="114">
        <f>IF(Ladestandorte!I18 = "Niederspannungsnetz", 5000, IF(Ladestandorte!I18 = "Mittelspannungsnetz", 50000, 0))</f>
        <v>0</v>
      </c>
      <c r="J11" s="114">
        <f>IF(Ladestandorte!J18 = "Niederspannungsnetz", 5000, IF(Ladestandorte!J18 = "Mittelspannungsnetz", 50000, 0))</f>
        <v>0</v>
      </c>
      <c r="K11" s="114">
        <f>IF(Ladestandorte!K18 = "Niederspannungsnetz", 5000, IF(Ladestandorte!K18 = "Mittelspannungsnetz", 50000, 0))</f>
        <v>0</v>
      </c>
      <c r="L11" s="114">
        <f>IF(Ladestandorte!L18 = "Niederspannungsnetz", 5000, IF(Ladestandorte!L18 = "Mittelspannungsnetz", 50000, 0))</f>
        <v>0</v>
      </c>
      <c r="M11" s="114">
        <f>IF(Ladestandorte!M18 = "Niederspannungsnetz", 5000, IF(Ladestandorte!M18 = "Mittelspannungsnetz", 50000, 0))</f>
        <v>0</v>
      </c>
      <c r="N11" s="114">
        <f>IF(Ladestandorte!N18 = "Niederspannungsnetz", 5000, IF(Ladestandorte!N18 = "Mittelspannungsnetz", 50000, 0))</f>
        <v>0</v>
      </c>
      <c r="O11" s="114">
        <f>IF(Ladestandorte!O18 = "Niederspannungsnetz", 5000, IF(Ladestandorte!O18 = "Mittelspannungsnetz", 50000, 0))</f>
        <v>0</v>
      </c>
      <c r="P11" s="114">
        <f>IF(Ladestandorte!P18 = "Niederspannungsnetz", 5000, IF(Ladestandorte!P18 = "Mittelspannungsnetz", 50000, 0))</f>
        <v>0</v>
      </c>
      <c r="Q11" s="114">
        <f>IF(Ladestandorte!Q18 = "Niederspannungsnetz", 5000, IF(Ladestandorte!Q18 = "Mittelspannungsnetz", 50000, 0))</f>
        <v>0</v>
      </c>
      <c r="R11" s="114">
        <f>IF(Ladestandorte!R18 = "Niederspannungsnetz", 5000, IF(Ladestandorte!R18 = "Mittelspannungsnetz", 50000, 0))</f>
        <v>0</v>
      </c>
      <c r="S11" s="114">
        <f>IF(Ladestandorte!S18 = "Niederspannungsnetz", 5000, IF(Ladestandorte!S18 = "Mittelspannungsnetz", 50000, 0))</f>
        <v>0</v>
      </c>
      <c r="T11" s="114">
        <f>IF(Ladestandorte!T18 = "Niederspannungsnetz", 5000, IF(Ladestandorte!T18 = "Mittelspannungsnetz", 50000, 0))</f>
        <v>0</v>
      </c>
      <c r="U11" s="114">
        <f>IF(Ladestandorte!U18 = "Niederspannungsnetz", 5000, IF(Ladestandorte!U18 = "Mittelspannungsnetz", 50000, 0))</f>
        <v>0</v>
      </c>
      <c r="V11" s="114">
        <f>IF(Ladestandorte!V18 = "Niederspannungsnetz", 5000, IF(Ladestandorte!V18 = "Mittelspannungsnetz", 50000, 0))</f>
        <v>0</v>
      </c>
      <c r="W11" s="114">
        <f>IF(Ladestandorte!W18 = "Niederspannungsnetz", 5000, IF(Ladestandorte!W18 = "Mittelspannungsnetz", 50000, 0))</f>
        <v>0</v>
      </c>
      <c r="X11" s="114">
        <f>IF(Ladestandorte!X18 = "Niederspannungsnetz", 5000, IF(Ladestandorte!X18 = "Mittelspannungsnetz", 50000, 0))</f>
        <v>0</v>
      </c>
      <c r="Y11" s="114">
        <f>IF(Ladestandorte!Y18 = "Niederspannungsnetz", 5000, IF(Ladestandorte!Y18 = "Mittelspannungsnetz", 50000, 0))</f>
        <v>0</v>
      </c>
      <c r="Z11" s="114">
        <f>IF(Ladestandorte!Z18 = "Niederspannungsnetz", 5000, IF(Ladestandorte!Z18 = "Mittelspannungsnetz", 50000, 0))</f>
        <v>0</v>
      </c>
      <c r="AA11" s="114">
        <f>IF(Ladestandorte!AA18 = "Niederspannungsnetz", 5000, IF(Ladestandorte!AA18 = "Mittelspannungsnetz", 50000, 0))</f>
        <v>0</v>
      </c>
      <c r="AB11" s="114">
        <f>IF(Ladestandorte!AB18 = "Niederspannungsnetz", 5000, IF(Ladestandorte!AB18 = "Mittelspannungsnetz", 50000, 0))</f>
        <v>0</v>
      </c>
      <c r="AC11" s="114">
        <f>IF(Ladestandorte!AC18 = "Niederspannungsnetz", 5000, IF(Ladestandorte!AC18 = "Mittelspannungsnetz", 50000, 0))</f>
        <v>0</v>
      </c>
      <c r="AD11" s="114">
        <f>IF(Ladestandorte!AD18 = "Niederspannungsnetz", 5000, IF(Ladestandorte!AD18 = "Mittelspannungsnetz", 50000, 0))</f>
        <v>0</v>
      </c>
      <c r="AE11" s="114">
        <f>IF(Ladestandorte!AE18 = "Niederspannungsnetz", 5000, IF(Ladestandorte!AE18 = "Mittelspannungsnetz", 50000, 0))</f>
        <v>0</v>
      </c>
    </row>
    <row r="12" spans="1:31" hidden="1" x14ac:dyDescent="0.25">
      <c r="A12" s="117"/>
    </row>
    <row r="13" spans="1:31" hidden="1" x14ac:dyDescent="0.25">
      <c r="A13" s="117"/>
    </row>
    <row r="14" spans="1:31" hidden="1" x14ac:dyDescent="0.25">
      <c r="A14" s="117"/>
    </row>
  </sheetData>
  <sheetProtection password="A0C6" sheet="1" objects="1" scenarios="1" selectLockedCells="1" selectUnlockedCells="1"/>
  <pageMargins left="0.7" right="0.7" top="0.78740157499999996" bottom="0.78740157499999996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Übersicht</vt:lpstr>
      <vt:lpstr>Ladestandorte</vt:lpstr>
      <vt:lpstr>Einstellungen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2023-10-16T06:22:30Z</dcterms:created>
  <dcterms:modified xsi:type="dcterms:W3CDTF">2024-07-04T12:42:03Z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9deb43-4acb-4b52-9f60-4fbbc307a3db_Enabled">
    <vt:lpwstr>true</vt:lpwstr>
  </property>
  <property fmtid="{D5CDD505-2E9C-101B-9397-08002B2CF9AE}" pid="3" name="MSIP_Label_b69deb43-4acb-4b52-9f60-4fbbc307a3db_SetDate">
    <vt:lpwstr>2023-10-16T10:39:36Z</vt:lpwstr>
  </property>
  <property fmtid="{D5CDD505-2E9C-101B-9397-08002B2CF9AE}" pid="4" name="MSIP_Label_b69deb43-4acb-4b52-9f60-4fbbc307a3db_Method">
    <vt:lpwstr>Standard</vt:lpwstr>
  </property>
  <property fmtid="{D5CDD505-2E9C-101B-9397-08002B2CF9AE}" pid="5" name="MSIP_Label_b69deb43-4acb-4b52-9f60-4fbbc307a3db_Name">
    <vt:lpwstr>Public</vt:lpwstr>
  </property>
  <property fmtid="{D5CDD505-2E9C-101B-9397-08002B2CF9AE}" pid="6" name="MSIP_Label_b69deb43-4acb-4b52-9f60-4fbbc307a3db_SiteId">
    <vt:lpwstr>faad63e0-cb31-4cc2-815c-64e8226a22a3</vt:lpwstr>
  </property>
  <property fmtid="{D5CDD505-2E9C-101B-9397-08002B2CF9AE}" pid="7" name="MSIP_Label_b69deb43-4acb-4b52-9f60-4fbbc307a3db_ActionId">
    <vt:lpwstr>db69a128-f7e4-4393-89ec-506d724ac55e</vt:lpwstr>
  </property>
  <property fmtid="{D5CDD505-2E9C-101B-9397-08002B2CF9AE}" pid="8" name="MSIP_Label_b69deb43-4acb-4b52-9f60-4fbbc307a3db_ContentBits">
    <vt:lpwstr>0</vt:lpwstr>
  </property>
</Properties>
</file>